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3640" windowHeight="10035"/>
  </bookViews>
  <sheets>
    <sheet name="Header Page" sheetId="4" r:id="rId1"/>
    <sheet name="Hospital Report" sheetId="1" r:id="rId2"/>
    <sheet name="Data" sheetId="2" r:id="rId3"/>
    <sheet name="Data for Figure 1" sheetId="3" r:id="rId4"/>
    <sheet name="Hospital Lookup" sheetId="6" state="hidden" r:id="rId5"/>
  </sheets>
  <externalReferences>
    <externalReference r:id="rId6"/>
  </externalReferences>
  <definedNames>
    <definedName name="Category">[1]Sheet3!$A$2:$A$111</definedName>
    <definedName name="_xlnm.Print_Area" localSheetId="1">'Hospital Report'!$A$1:$K$189</definedName>
  </definedNames>
  <calcPr calcId="145621"/>
</workbook>
</file>

<file path=xl/calcChain.xml><?xml version="1.0" encoding="utf-8"?>
<calcChain xmlns="http://schemas.openxmlformats.org/spreadsheetml/2006/main">
  <c r="G171" i="1" l="1"/>
  <c r="D171" i="1"/>
  <c r="E171" i="1"/>
  <c r="C171" i="1"/>
  <c r="D173" i="1"/>
  <c r="E173" i="1"/>
  <c r="C173" i="1"/>
  <c r="I171" i="1" l="1"/>
  <c r="F171" i="1"/>
  <c r="H171" i="1" s="1"/>
  <c r="D87" i="1" l="1"/>
  <c r="E87" i="1" s="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2" i="6"/>
  <c r="H12" i="1" l="1"/>
  <c r="F87" i="1"/>
  <c r="C97" i="1" l="1"/>
  <c r="F4" i="3"/>
  <c r="F8" i="3"/>
  <c r="F12" i="3"/>
  <c r="F16" i="3"/>
  <c r="F20" i="3"/>
  <c r="F24" i="3"/>
  <c r="F28" i="3"/>
  <c r="F32" i="3"/>
  <c r="F36" i="3"/>
  <c r="F40" i="3"/>
  <c r="F44" i="3"/>
  <c r="F10" i="3"/>
  <c r="F22" i="3"/>
  <c r="F30" i="3"/>
  <c r="F38" i="3"/>
  <c r="F15" i="3"/>
  <c r="F23" i="3"/>
  <c r="F31" i="3"/>
  <c r="F39" i="3"/>
  <c r="F5" i="3"/>
  <c r="F9" i="3"/>
  <c r="F13" i="3"/>
  <c r="F17" i="3"/>
  <c r="F21" i="3"/>
  <c r="F25" i="3"/>
  <c r="F29" i="3"/>
  <c r="F33" i="3"/>
  <c r="F37" i="3"/>
  <c r="F41" i="3"/>
  <c r="F3" i="3"/>
  <c r="F6" i="3"/>
  <c r="F14" i="3"/>
  <c r="F18" i="3"/>
  <c r="F26" i="3"/>
  <c r="F34" i="3"/>
  <c r="F42" i="3"/>
  <c r="F7" i="3"/>
  <c r="F11" i="3"/>
  <c r="F19" i="3"/>
  <c r="F27" i="3"/>
  <c r="F35" i="3"/>
  <c r="F43" i="3"/>
  <c r="D98" i="1"/>
  <c r="F136" i="1"/>
  <c r="C29" i="1"/>
  <c r="C170" i="1"/>
  <c r="G170" i="1" s="1"/>
  <c r="I170" i="1" s="1"/>
  <c r="G137" i="1"/>
  <c r="H130" i="1"/>
  <c r="C90" i="1"/>
  <c r="F91" i="1"/>
  <c r="D97" i="1"/>
  <c r="D96" i="1" s="1"/>
  <c r="D90" i="1"/>
  <c r="C136" i="1"/>
  <c r="C137" i="1"/>
  <c r="D172" i="1"/>
  <c r="G172" i="1" s="1"/>
  <c r="I172" i="1" s="1"/>
  <c r="A17" i="1"/>
  <c r="D136" i="1"/>
  <c r="F129" i="1"/>
  <c r="F128" i="1" s="1"/>
  <c r="D130" i="1"/>
  <c r="C130" i="1"/>
  <c r="E130" i="1"/>
  <c r="E91" i="1"/>
  <c r="E98" i="1"/>
  <c r="E96" i="1" s="1"/>
  <c r="E99" i="1" s="1"/>
  <c r="E101" i="1" s="1"/>
  <c r="E137" i="1"/>
  <c r="H136" i="1"/>
  <c r="H137" i="1"/>
  <c r="I136" i="1"/>
  <c r="C172" i="1"/>
  <c r="D170" i="1"/>
  <c r="C129" i="1"/>
  <c r="C128" i="1" s="1"/>
  <c r="C131" i="1" s="1"/>
  <c r="H129" i="1"/>
  <c r="H128" i="1" s="1"/>
  <c r="H132" i="1" s="1"/>
  <c r="G130" i="1"/>
  <c r="G129" i="1"/>
  <c r="E90" i="1"/>
  <c r="E89" i="1" s="1"/>
  <c r="C28" i="1"/>
  <c r="E170" i="1"/>
  <c r="E129" i="1"/>
  <c r="I130" i="1"/>
  <c r="I128" i="1" s="1"/>
  <c r="I131" i="1" s="1"/>
  <c r="D91" i="1"/>
  <c r="D89" i="1" s="1"/>
  <c r="D93" i="1" s="1"/>
  <c r="D95" i="1" s="1"/>
  <c r="E97" i="1"/>
  <c r="G136" i="1"/>
  <c r="D137" i="1"/>
  <c r="D135" i="1" s="1"/>
  <c r="E136" i="1"/>
  <c r="E135" i="1" s="1"/>
  <c r="E138" i="1" s="1"/>
  <c r="E140" i="1" s="1"/>
  <c r="F137" i="1"/>
  <c r="F135" i="1" s="1"/>
  <c r="E172" i="1"/>
  <c r="C91" i="1"/>
  <c r="C89" i="1" s="1"/>
  <c r="D129" i="1"/>
  <c r="D128" i="1" s="1"/>
  <c r="F130" i="1"/>
  <c r="I129" i="1"/>
  <c r="C98" i="1"/>
  <c r="C96" i="1" s="1"/>
  <c r="A19" i="1"/>
  <c r="A24" i="1"/>
  <c r="E128" i="1"/>
  <c r="A26" i="1"/>
  <c r="A21" i="1"/>
  <c r="I137" i="1"/>
  <c r="F90" i="1"/>
  <c r="G87" i="1"/>
  <c r="F97" i="1"/>
  <c r="F98" i="1"/>
  <c r="G128" i="1" l="1"/>
  <c r="G132" i="1" s="1"/>
  <c r="F170" i="1"/>
  <c r="H170" i="1" s="1"/>
  <c r="F89" i="1"/>
  <c r="F92" i="1" s="1"/>
  <c r="F94" i="1" s="1"/>
  <c r="I135" i="1"/>
  <c r="I138" i="1" s="1"/>
  <c r="I140" i="1" s="1"/>
  <c r="F138" i="1"/>
  <c r="F140" i="1" s="1"/>
  <c r="F139" i="1"/>
  <c r="F141" i="1" s="1"/>
  <c r="F172" i="1"/>
  <c r="H172" i="1" s="1"/>
  <c r="G135" i="1"/>
  <c r="H135" i="1"/>
  <c r="C135" i="1"/>
  <c r="E139" i="1"/>
  <c r="E141" i="1" s="1"/>
  <c r="D92" i="1"/>
  <c r="D94" i="1" s="1"/>
  <c r="E100" i="1"/>
  <c r="E102" i="1" s="1"/>
  <c r="G131" i="1"/>
  <c r="I132" i="1"/>
  <c r="C132" i="1"/>
  <c r="H131" i="1"/>
  <c r="F96" i="1"/>
  <c r="C99" i="1"/>
  <c r="C101" i="1" s="1"/>
  <c r="C100" i="1"/>
  <c r="C102" i="1" s="1"/>
  <c r="D138" i="1"/>
  <c r="D140" i="1" s="1"/>
  <c r="D139" i="1"/>
  <c r="D141" i="1" s="1"/>
  <c r="E131" i="1"/>
  <c r="E132" i="1"/>
  <c r="C93" i="1"/>
  <c r="C95" i="1" s="1"/>
  <c r="C92" i="1"/>
  <c r="C94" i="1" s="1"/>
  <c r="F132" i="1"/>
  <c r="F131" i="1"/>
  <c r="D132" i="1"/>
  <c r="D131" i="1"/>
  <c r="D100" i="1"/>
  <c r="D102" i="1" s="1"/>
  <c r="D99" i="1"/>
  <c r="D101" i="1" s="1"/>
  <c r="E93" i="1"/>
  <c r="E95" i="1" s="1"/>
  <c r="E92" i="1"/>
  <c r="E94" i="1" s="1"/>
  <c r="H87" i="1"/>
  <c r="G98" i="1"/>
  <c r="G97" i="1"/>
  <c r="G91" i="1"/>
  <c r="G90" i="1"/>
  <c r="I139" i="1" l="1"/>
  <c r="I141" i="1" s="1"/>
  <c r="F93" i="1"/>
  <c r="F95" i="1" s="1"/>
  <c r="G138" i="1"/>
  <c r="G140" i="1" s="1"/>
  <c r="G139" i="1"/>
  <c r="G141" i="1" s="1"/>
  <c r="H138" i="1"/>
  <c r="H140" i="1" s="1"/>
  <c r="H139" i="1"/>
  <c r="H141" i="1" s="1"/>
  <c r="C139" i="1"/>
  <c r="C141" i="1" s="1"/>
  <c r="C138" i="1"/>
  <c r="C140" i="1" s="1"/>
  <c r="G89" i="1"/>
  <c r="G92" i="1" s="1"/>
  <c r="G94" i="1" s="1"/>
  <c r="G96" i="1"/>
  <c r="F100" i="1"/>
  <c r="F102" i="1" s="1"/>
  <c r="F99" i="1"/>
  <c r="F101" i="1" s="1"/>
  <c r="I87" i="1"/>
  <c r="H98" i="1"/>
  <c r="H97" i="1"/>
  <c r="H91" i="1"/>
  <c r="H90" i="1"/>
  <c r="G93" i="1" l="1"/>
  <c r="G95" i="1" s="1"/>
  <c r="H89" i="1"/>
  <c r="H93" i="1" s="1"/>
  <c r="H95" i="1" s="1"/>
  <c r="H96" i="1"/>
  <c r="G100" i="1"/>
  <c r="G102" i="1" s="1"/>
  <c r="G99" i="1"/>
  <c r="G101" i="1" s="1"/>
  <c r="J87" i="1"/>
  <c r="I97" i="1"/>
  <c r="I91" i="1"/>
  <c r="I98" i="1"/>
  <c r="I90" i="1"/>
  <c r="H92" i="1" l="1"/>
  <c r="H94" i="1" s="1"/>
  <c r="I96" i="1"/>
  <c r="I100" i="1" s="1"/>
  <c r="I102" i="1" s="1"/>
  <c r="H100" i="1"/>
  <c r="H102" i="1" s="1"/>
  <c r="H99" i="1"/>
  <c r="H101" i="1" s="1"/>
  <c r="I89" i="1"/>
  <c r="K87" i="1"/>
  <c r="J98" i="1"/>
  <c r="J97" i="1"/>
  <c r="J91" i="1"/>
  <c r="J90" i="1"/>
  <c r="B172" i="1"/>
  <c r="J96" i="1" l="1"/>
  <c r="J100" i="1" s="1"/>
  <c r="J102" i="1" s="1"/>
  <c r="I99" i="1"/>
  <c r="I101" i="1" s="1"/>
  <c r="J89" i="1"/>
  <c r="I93" i="1"/>
  <c r="I95" i="1" s="1"/>
  <c r="I92" i="1"/>
  <c r="I94" i="1" s="1"/>
  <c r="K97" i="1"/>
  <c r="K98" i="1"/>
  <c r="K91" i="1"/>
  <c r="K90" i="1"/>
  <c r="A126" i="1"/>
  <c r="A87" i="1"/>
  <c r="C133" i="1" s="1"/>
  <c r="J99" i="1" l="1"/>
  <c r="J101" i="1" s="1"/>
  <c r="K96" i="1"/>
  <c r="J92" i="1"/>
  <c r="J94" i="1" s="1"/>
  <c r="J93" i="1"/>
  <c r="J95" i="1" s="1"/>
  <c r="K89" i="1"/>
  <c r="D134" i="1"/>
  <c r="H134" i="1"/>
  <c r="E134" i="1"/>
  <c r="H133" i="1"/>
  <c r="D133" i="1"/>
  <c r="F134" i="1"/>
  <c r="I134" i="1"/>
  <c r="G134" i="1"/>
  <c r="C134" i="1"/>
  <c r="G133" i="1"/>
  <c r="F133" i="1"/>
  <c r="I133" i="1"/>
  <c r="E133" i="1"/>
  <c r="K93" i="1" l="1"/>
  <c r="K95" i="1" s="1"/>
  <c r="K92" i="1"/>
  <c r="K94" i="1" s="1"/>
  <c r="K100" i="1"/>
  <c r="K102" i="1" s="1"/>
  <c r="K99" i="1"/>
  <c r="K101" i="1" s="1"/>
  <c r="B170" i="1"/>
  <c r="G173" i="1"/>
  <c r="I173" i="1" s="1"/>
  <c r="F173" i="1"/>
  <c r="H173" i="1" s="1"/>
</calcChain>
</file>

<file path=xl/sharedStrings.xml><?xml version="1.0" encoding="utf-8"?>
<sst xmlns="http://schemas.openxmlformats.org/spreadsheetml/2006/main" count="571" uniqueCount="206">
  <si>
    <t>Figure 1: Percentage of people on pump by participating specialist service, Type 1 diabetes, 2014-15</t>
  </si>
  <si>
    <t>Not receiving Insulin pump therapy</t>
  </si>
  <si>
    <t>Receiving Insulin pump therapy</t>
  </si>
  <si>
    <t>Participants in the audit</t>
  </si>
  <si>
    <t>mean</t>
  </si>
  <si>
    <t>LCI</t>
  </si>
  <si>
    <t>UCI</t>
  </si>
  <si>
    <t>U Error Bar</t>
  </si>
  <si>
    <t>L Error Bar</t>
  </si>
  <si>
    <t>HbA1c</t>
  </si>
  <si>
    <t>Blood Pressure</t>
  </si>
  <si>
    <t>Cholesterol</t>
  </si>
  <si>
    <t>Serum Creatinine</t>
  </si>
  <si>
    <t>Urine Albumin</t>
  </si>
  <si>
    <t>BMI</t>
  </si>
  <si>
    <t>Smoking</t>
  </si>
  <si>
    <t>All 8 Care Processes</t>
  </si>
  <si>
    <t>HbA1c &lt; 48</t>
  </si>
  <si>
    <t>HbA1c &lt;= 58</t>
  </si>
  <si>
    <t>HbA1c &lt;= 86</t>
  </si>
  <si>
    <t>Cholesterol &lt;5</t>
  </si>
  <si>
    <t>All 3 Treatment Targets</t>
  </si>
  <si>
    <t>People with Type 1 diabetes on an Insulin pump</t>
  </si>
  <si>
    <t>Chart Lower Error bar</t>
  </si>
  <si>
    <t>Chart Upper Error bar</t>
  </si>
  <si>
    <t>People with Type 1 diabetes not on an Insulin pump</t>
  </si>
  <si>
    <t>Numerator</t>
  </si>
  <si>
    <t>Denominator</t>
  </si>
  <si>
    <t>Hospital/organisation code</t>
  </si>
  <si>
    <t>Hospital Name</t>
  </si>
  <si>
    <t>Number of people on Insulin pump</t>
  </si>
  <si>
    <t xml:space="preserve">Number of people with Type 1 diabetes on an Insulin pump </t>
  </si>
  <si>
    <t>Number of people with Type 2 and other diabetes</t>
  </si>
  <si>
    <t>Number of people with Type 1 diabetes (overall not limited by pump use)</t>
  </si>
  <si>
    <t xml:space="preserve">
Percentage completed</t>
  </si>
  <si>
    <t xml:space="preserve">Care Process Completion for those with Type 1 diabetes on an insulin pump </t>
  </si>
  <si>
    <t xml:space="preserve">Care Process Completion for those with Type 1 diabetes not on an insulin pump </t>
  </si>
  <si>
    <t xml:space="preserve">
Percentage achieved</t>
  </si>
  <si>
    <t>n</t>
  </si>
  <si>
    <t>StDev</t>
  </si>
  <si>
    <t>Hospital - People with Type1 diabetes on pump</t>
  </si>
  <si>
    <t>Hospital - People with Type1 diabetes not on pump</t>
  </si>
  <si>
    <t>Whipps Cross University Hospital</t>
  </si>
  <si>
    <t>R1HKH</t>
  </si>
  <si>
    <t>University Hospital (Coventry)</t>
  </si>
  <si>
    <t>RKB01</t>
  </si>
  <si>
    <t>The Whittington Hospital</t>
  </si>
  <si>
    <t>RKEQ4</t>
  </si>
  <si>
    <t>The Tunbridge Wells Hospital</t>
  </si>
  <si>
    <t>RWFTW</t>
  </si>
  <si>
    <t>The Royal London Hospital</t>
  </si>
  <si>
    <t>R1H12</t>
  </si>
  <si>
    <t>The Maidstone Hospital</t>
  </si>
  <si>
    <t>RWF03</t>
  </si>
  <si>
    <t>The James Cook University Hospital</t>
  </si>
  <si>
    <t>RTRAT</t>
  </si>
  <si>
    <t>Sunderland Royal Hospital</t>
  </si>
  <si>
    <t>RLNGL</t>
  </si>
  <si>
    <t>RTK01</t>
  </si>
  <si>
    <t>RR813</t>
  </si>
  <si>
    <t>St Helens Hospital</t>
  </si>
  <si>
    <t>RBN02</t>
  </si>
  <si>
    <t>RJ701</t>
  </si>
  <si>
    <t>Southampton General Hospital</t>
  </si>
  <si>
    <t>RHM01</t>
  </si>
  <si>
    <t>Sandwell General Hospital</t>
  </si>
  <si>
    <t>RXK01</t>
  </si>
  <si>
    <t>Sandwell And West Birmingham Hospitals NHS Trust</t>
  </si>
  <si>
    <t>Salisbury Health Care NHS Trust</t>
  </si>
  <si>
    <t>RNZ00</t>
  </si>
  <si>
    <t>Salford Royal</t>
  </si>
  <si>
    <t>RM301</t>
  </si>
  <si>
    <t>Russells Hall Hospital</t>
  </si>
  <si>
    <t>RNA01</t>
  </si>
  <si>
    <t>Royal United Hospital</t>
  </si>
  <si>
    <t>RD130</t>
  </si>
  <si>
    <t>Royal Free Hospital</t>
  </si>
  <si>
    <t>RAL01</t>
  </si>
  <si>
    <t>Royal Bournemouth General Hospital</t>
  </si>
  <si>
    <t>RDZ20</t>
  </si>
  <si>
    <t>Royal Blackburn Hospital</t>
  </si>
  <si>
    <t>RXR20</t>
  </si>
  <si>
    <t>RJF02</t>
  </si>
  <si>
    <t>Poole General Hospital</t>
  </si>
  <si>
    <t>RD300</t>
  </si>
  <si>
    <t>Pennine Acute Hospitals NHS Trust</t>
  </si>
  <si>
    <t>Oxford University Hospitals NHS Foundation Trust</t>
  </si>
  <si>
    <t>RTH</t>
  </si>
  <si>
    <t>Northern Lincolnshire And Goole NHS Foundation Trust</t>
  </si>
  <si>
    <t>Musgrove Park Hospital</t>
  </si>
  <si>
    <t>RBA11</t>
  </si>
  <si>
    <t>Manchester Royal Infirmary</t>
  </si>
  <si>
    <t>RW3MR</t>
  </si>
  <si>
    <t>Leicester General Hospital</t>
  </si>
  <si>
    <t>RWEAK</t>
  </si>
  <si>
    <t>Kingston Hospital</t>
  </si>
  <si>
    <t>RAX01</t>
  </si>
  <si>
    <t>James Paget University Hospital</t>
  </si>
  <si>
    <t>RGP75</t>
  </si>
  <si>
    <t>Hull Royal Infirmary</t>
  </si>
  <si>
    <t>RWA01</t>
  </si>
  <si>
    <t>Hereford County Hospital</t>
  </si>
  <si>
    <t>RLQ01</t>
  </si>
  <si>
    <t>Frimley Park Hospital</t>
  </si>
  <si>
    <t>RDU01</t>
  </si>
  <si>
    <t>East And North Hertfordshire NHS Trust</t>
  </si>
  <si>
    <t>RWH</t>
  </si>
  <si>
    <t>Derby Teaching Hospitals NHS Foundation Trust</t>
  </si>
  <si>
    <t>County Durham And Darlington NHS Foundation Trust</t>
  </si>
  <si>
    <t>RXP</t>
  </si>
  <si>
    <t>Campus For Ageing And Vitality</t>
  </si>
  <si>
    <t>RTD03</t>
  </si>
  <si>
    <t>Buckinghamshire Healthcare NHS Trust</t>
  </si>
  <si>
    <t>RXQ</t>
  </si>
  <si>
    <t>Bristol Royal Infirmary</t>
  </si>
  <si>
    <t>RA701</t>
  </si>
  <si>
    <t>Bradford Teaching Hospitals NHS Foundation Trust</t>
  </si>
  <si>
    <t>RAE</t>
  </si>
  <si>
    <t>Berkshire Healthcare NHS Trust Headquarters</t>
  </si>
  <si>
    <t>RWXHQ</t>
  </si>
  <si>
    <t>Berkshire Healthcare NHS Foundation Trust</t>
  </si>
  <si>
    <t>RWX</t>
  </si>
  <si>
    <t>RGT01</t>
  </si>
  <si>
    <t>Abbey Court</t>
  </si>
  <si>
    <t>RWFAC</t>
  </si>
  <si>
    <t>Both</t>
  </si>
  <si>
    <t>2014-15</t>
  </si>
  <si>
    <t>2013-14</t>
  </si>
  <si>
    <t>Name</t>
  </si>
  <si>
    <t>Code</t>
  </si>
  <si>
    <t>Click and select the Specialist Service from the dropdown list</t>
  </si>
  <si>
    <t>Specialist Service</t>
  </si>
  <si>
    <t>Addenbrooke's Hospital</t>
  </si>
  <si>
    <t>RTG00</t>
  </si>
  <si>
    <t>RJL00</t>
  </si>
  <si>
    <t>RW600</t>
  </si>
  <si>
    <t>RXK00</t>
  </si>
  <si>
    <t>Care process completion</t>
  </si>
  <si>
    <t>Cholesterol &lt;4</t>
  </si>
  <si>
    <t>Target Achievement</t>
  </si>
  <si>
    <t xml:space="preserve">Foot Surveillance </t>
  </si>
  <si>
    <t>Blood Pressure &lt;= 140/80</t>
  </si>
  <si>
    <t>BRADFORD TEACHING HOSPITALS NHS FOUNDATION TRUST</t>
  </si>
  <si>
    <t>RUSSELLS HALL HOSPITAL</t>
  </si>
  <si>
    <t>ST GEORGE'S HOSPITAL (TOOTING)</t>
  </si>
  <si>
    <t>KINGSTON HOSPITAL</t>
  </si>
  <si>
    <t>MANCHESTER ROYAL INFIRMARY</t>
  </si>
  <si>
    <t>ROYAL BOURNEMOUTH GENERAL HOSPITAL</t>
  </si>
  <si>
    <t>ST HELENS HOSPITAL</t>
  </si>
  <si>
    <t>THE TUNBRIDGE WELLS HOSPITAL</t>
  </si>
  <si>
    <t>BRISTOL ROYAL INFIRMARY</t>
  </si>
  <si>
    <t>NORTHERN LINCOLNSHIRE AND GOOLE NHS FOUNDATION TRUST</t>
  </si>
  <si>
    <t>OXFORD UNIVERSITY HOSPITALS NHS FOUNDATION TRUST</t>
  </si>
  <si>
    <t>ADDENBROOKE'S HOSPITAL</t>
  </si>
  <si>
    <t>DERBY TEACHING HOSPITALS NHS FOUNDATION TRUST</t>
  </si>
  <si>
    <t>ROYAL BLACKBURN HOSPITAL</t>
  </si>
  <si>
    <t>THE JAMES COOK UNIVERSITY HOSPITAL</t>
  </si>
  <si>
    <t>COUNTY DURHAM AND DARLINGTON NHS FOUNDATION TRUST</t>
  </si>
  <si>
    <t>SANDWELL AND WEST BIRMINGHAM HOSPITALS NHS TRUST</t>
  </si>
  <si>
    <t>SALFORD ROYAL</t>
  </si>
  <si>
    <t>BUCKINGHAMSHIRE HEALTHCARE NHS TRUST</t>
  </si>
  <si>
    <t>QUEEN'S HOSPITAL, BURTON UPON TRENT</t>
  </si>
  <si>
    <t>BERKSHIRE HEALTHCARE NHS FOUNDATION TRUST</t>
  </si>
  <si>
    <t>HEREFORD COUNTY HOSPITAL</t>
  </si>
  <si>
    <t>ROYAL UNITED HOSPITAL</t>
  </si>
  <si>
    <t>SOUTHAMPTON GENERAL HOSPITAL</t>
  </si>
  <si>
    <t>CAMPUS FOR AGEING AND VITALITY</t>
  </si>
  <si>
    <t>SALISBURY HEALTH CARE NHS TRUST</t>
  </si>
  <si>
    <t>THE WHITTINGTON HOSPITAL</t>
  </si>
  <si>
    <t>MUSGROVE PARK HOSPITAL</t>
  </si>
  <si>
    <t>JAMES PAGET UNIVERSITY HOSPITAL</t>
  </si>
  <si>
    <t>ST PETER'S HOSPITAL</t>
  </si>
  <si>
    <t>SUNDERLAND ROYAL HOSPITAL</t>
  </si>
  <si>
    <t>LEICESTER GENERAL HOSPITAL</t>
  </si>
  <si>
    <t>ROYAL FREE HOSPITAL</t>
  </si>
  <si>
    <t>HULL ROYAL INFIRMARY</t>
  </si>
  <si>
    <t>WHIPPS CROSS UNIVERSITY HOSPITAL</t>
  </si>
  <si>
    <t>PENNINE ACUTE HOSPITALS NHS TRUST</t>
  </si>
  <si>
    <t>ST JAMES'S UNIVERSITY HOSPITAL</t>
  </si>
  <si>
    <t>EAST AND NORTH HERTFORDSHIRE NHS TRUST</t>
  </si>
  <si>
    <t>FRIMLEY PARK HOSPITAL</t>
  </si>
  <si>
    <t>THE MAIDSTONE HOSPITAL</t>
  </si>
  <si>
    <t>UNIVERSITY HOSPITAL (COVENTRY)</t>
  </si>
  <si>
    <t>POOLE GENERAL HOSPITAL</t>
  </si>
  <si>
    <t>ALL</t>
  </si>
  <si>
    <t>TYPE 1</t>
  </si>
  <si>
    <t>PUMP</t>
  </si>
  <si>
    <t>Percentage</t>
  </si>
  <si>
    <t>Total</t>
  </si>
  <si>
    <t>-</t>
  </si>
  <si>
    <t>Highlighting</t>
  </si>
  <si>
    <t>Queen's Hospital, Burton Upon Trent</t>
  </si>
  <si>
    <t>St George's Hospital (Tooting)</t>
  </si>
  <si>
    <t>St James's University Hospital</t>
  </si>
  <si>
    <t>St Peter's Hospital</t>
  </si>
  <si>
    <t>St Pewter's Hospital</t>
  </si>
  <si>
    <t xml:space="preserve">Target achievement for those with Type 1 diabetes on an insulin pump </t>
  </si>
  <si>
    <t xml:space="preserve">Target achievement for those with Type 1 diabetes not on an insulin pump </t>
  </si>
  <si>
    <t>Insulin Pump data was collected for two consequtive years, a number of hospitals participated in only one year and some participated in both.</t>
  </si>
  <si>
    <t>Figure 3: The treatment target achievement rates for people with Type 1 diabetes on an insulin pump compared to those not on a pump in the participating period</t>
  </si>
  <si>
    <t>Figure 4: Mean HbA1c score for those people with Type 1 diabetes on an insulin pump compared to those not on a pump in the participating period</t>
  </si>
  <si>
    <t xml:space="preserve">Figure 2:  The care process completion rates for people with Type 1 diabetes on an insulin pump compared to those not on a pump in the participating period </t>
  </si>
  <si>
    <t>Lower Confidence Interval</t>
  </si>
  <si>
    <t>Upper Confidence Interval</t>
  </si>
  <si>
    <t/>
  </si>
  <si>
    <t>Hereford County Hospital (RLQ01)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</si>
</sst>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0"/>
    <numFmt numFmtId="166" formatCode="??0.00000"/>
    <numFmt numFmtId="167" formatCode="0.000"/>
    <numFmt numFmtId="168" formatCode="0.000000"/>
  </numFmts>
  <fonts count="24" x14ac:knownFonts="1">
    <font>
      <sz val="11"/>
      <color theme="1"/>
      <name val="Arial"/>
      <family val="2"/>
    </font>
    <font>
      <b/>
      <sz val="11"/>
      <color theme="1"/>
      <name val="Arial"/>
      <family val="2"/>
    </font>
    <font>
      <sz val="10"/>
      <color indexed="45"/>
      <name val="Arial"/>
      <family val="2"/>
    </font>
    <font>
      <b/>
      <sz val="10"/>
      <color indexed="9"/>
      <name val="Arial"/>
      <family val="2"/>
    </font>
    <font>
      <b/>
      <i/>
      <sz val="10"/>
      <color indexed="14"/>
      <name val="Symbol"/>
      <family val="1"/>
      <charset val="2"/>
    </font>
    <font>
      <i/>
      <sz val="10"/>
      <color indexed="45"/>
      <name val="Arial"/>
      <family val="2"/>
    </font>
    <font>
      <i/>
      <sz val="10"/>
      <color indexed="9"/>
      <name val="MS Reference Sans Serif"/>
      <family val="2"/>
    </font>
    <font>
      <b/>
      <i/>
      <sz val="10"/>
      <color indexed="9"/>
      <name val="Arial"/>
      <family val="2"/>
    </font>
    <font>
      <sz val="10"/>
      <name val="Arial"/>
      <family val="2"/>
    </font>
    <font>
      <b/>
      <sz val="16"/>
      <color theme="1"/>
      <name val="Calibri"/>
      <family val="2"/>
      <scheme val="minor"/>
    </font>
    <font>
      <b/>
      <sz val="20"/>
      <color theme="1"/>
      <name val="Arial"/>
      <family val="2"/>
    </font>
    <font>
      <sz val="11"/>
      <color theme="1"/>
      <name val="Arial"/>
      <family val="2"/>
    </font>
    <font>
      <sz val="11"/>
      <color theme="0"/>
      <name val="Arial"/>
      <family val="2"/>
    </font>
    <font>
      <b/>
      <sz val="12"/>
      <color theme="1"/>
      <name val="Arial"/>
      <family val="2"/>
    </font>
    <font>
      <b/>
      <sz val="14"/>
      <color theme="1"/>
      <name val="Arial"/>
      <family val="2"/>
    </font>
    <font>
      <sz val="12"/>
      <color theme="1"/>
      <name val="Arial"/>
      <family val="2"/>
    </font>
    <font>
      <sz val="14"/>
      <color theme="1"/>
      <name val="Arial"/>
      <family val="2"/>
    </font>
    <font>
      <b/>
      <sz val="16"/>
      <color theme="1"/>
      <name val="Arial"/>
      <family val="2"/>
    </font>
    <font>
      <sz val="12"/>
      <name val="Arial"/>
      <family val="2"/>
    </font>
    <font>
      <i/>
      <sz val="11"/>
      <color theme="0" tint="-0.499984740745262"/>
      <name val="Arial"/>
      <family val="2"/>
    </font>
    <font>
      <b/>
      <sz val="16"/>
      <color theme="0"/>
      <name val="Arial"/>
      <family val="2"/>
    </font>
    <font>
      <sz val="16"/>
      <color theme="1"/>
      <name val="Arial"/>
      <family val="2"/>
    </font>
    <font>
      <i/>
      <sz val="14"/>
      <color theme="1"/>
      <name val="Arial"/>
      <family val="2"/>
    </font>
    <font>
      <sz val="11"/>
      <name val="Arial"/>
      <family val="2"/>
    </font>
  </fonts>
  <fills count="6">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8" fillId="0" borderId="0"/>
    <xf numFmtId="43" fontId="11" fillId="0" borderId="0" applyFont="0" applyFill="0" applyBorder="0" applyAlignment="0" applyProtection="0"/>
  </cellStyleXfs>
  <cellXfs count="104">
    <xf numFmtId="0" fontId="0" fillId="0" borderId="0" xfId="0"/>
    <xf numFmtId="0" fontId="1" fillId="0" borderId="0" xfId="0" applyFont="1"/>
    <xf numFmtId="164" fontId="0" fillId="0" borderId="0" xfId="0" applyNumberFormat="1"/>
    <xf numFmtId="164" fontId="0" fillId="0" borderId="0" xfId="0" quotePrefix="1" applyNumberFormat="1"/>
    <xf numFmtId="0" fontId="0" fillId="0" borderId="0" xfId="0" applyAlignment="1">
      <alignment horizontal="right"/>
    </xf>
    <xf numFmtId="0" fontId="0" fillId="0" borderId="0" xfId="0" applyFill="1" applyBorder="1"/>
    <xf numFmtId="165" fontId="2"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65" fontId="2" fillId="0" borderId="0" xfId="0" applyNumberFormat="1" applyFont="1" applyFill="1" applyBorder="1" applyAlignment="1" applyProtection="1">
      <alignment horizontal="center"/>
    </xf>
    <xf numFmtId="0" fontId="2" fillId="0" borderId="0" xfId="0" applyFont="1" applyFill="1" applyBorder="1" applyAlignment="1" applyProtection="1"/>
    <xf numFmtId="166" fontId="2"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2" fontId="2"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164"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left"/>
    </xf>
    <xf numFmtId="167" fontId="2" fillId="0" borderId="0" xfId="0" applyNumberFormat="1" applyFont="1" applyFill="1" applyBorder="1" applyAlignment="1" applyProtection="1">
      <alignment horizontal="left"/>
    </xf>
    <xf numFmtId="168" fontId="2" fillId="0" borderId="0" xfId="0" applyNumberFormat="1" applyFont="1" applyFill="1" applyBorder="1" applyAlignment="1" applyProtection="1">
      <alignment horizontal="left"/>
    </xf>
    <xf numFmtId="0" fontId="10" fillId="0" borderId="0" xfId="0" applyFont="1"/>
    <xf numFmtId="1" fontId="0" fillId="0" borderId="0" xfId="0" applyNumberFormat="1"/>
    <xf numFmtId="0" fontId="12" fillId="0" borderId="0" xfId="0" applyFont="1"/>
    <xf numFmtId="0" fontId="12" fillId="0" borderId="0" xfId="0" applyFont="1" applyAlignment="1">
      <alignment horizontal="right"/>
    </xf>
    <xf numFmtId="164" fontId="12" fillId="0" borderId="0" xfId="0" quotePrefix="1" applyNumberFormat="1" applyFont="1"/>
    <xf numFmtId="0" fontId="14" fillId="0" borderId="0" xfId="0" applyFont="1"/>
    <xf numFmtId="0" fontId="16" fillId="0" borderId="0" xfId="0" applyFont="1"/>
    <xf numFmtId="0" fontId="16" fillId="0" borderId="1" xfId="0" applyFont="1" applyBorder="1" applyAlignment="1">
      <alignment vertical="center"/>
    </xf>
    <xf numFmtId="0" fontId="16" fillId="0" borderId="1" xfId="0" applyFont="1" applyBorder="1" applyAlignment="1">
      <alignment horizontal="right" vertical="center"/>
    </xf>
    <xf numFmtId="0" fontId="13" fillId="0" borderId="1" xfId="0" applyFont="1" applyBorder="1" applyAlignment="1">
      <alignment wrapText="1"/>
    </xf>
    <xf numFmtId="164" fontId="13" fillId="0" borderId="1" xfId="0" applyNumberFormat="1" applyFont="1" applyBorder="1" applyAlignment="1">
      <alignment horizontal="right" vertical="center"/>
    </xf>
    <xf numFmtId="1" fontId="15" fillId="0" borderId="1" xfId="0" applyNumberFormat="1" applyFont="1" applyBorder="1" applyAlignment="1">
      <alignment horizontal="right" vertical="center"/>
    </xf>
    <xf numFmtId="0" fontId="13" fillId="3" borderId="1" xfId="0" applyFont="1" applyFill="1" applyBorder="1"/>
    <xf numFmtId="0" fontId="13" fillId="3" borderId="1" xfId="0" applyFont="1" applyFill="1" applyBorder="1" applyAlignment="1">
      <alignment horizontal="right" wrapText="1"/>
    </xf>
    <xf numFmtId="0" fontId="13" fillId="5" borderId="1" xfId="0" applyFont="1" applyFill="1" applyBorder="1" applyAlignment="1">
      <alignment horizontal="right"/>
    </xf>
    <xf numFmtId="0" fontId="15" fillId="4" borderId="1" xfId="0" applyFont="1" applyFill="1" applyBorder="1"/>
    <xf numFmtId="0" fontId="13" fillId="0" borderId="1" xfId="0" applyFont="1" applyBorder="1"/>
    <xf numFmtId="164" fontId="15" fillId="0" borderId="1" xfId="0" applyNumberFormat="1" applyFont="1" applyBorder="1"/>
    <xf numFmtId="1" fontId="15" fillId="0" borderId="1" xfId="0" applyNumberFormat="1" applyFont="1" applyBorder="1"/>
    <xf numFmtId="164" fontId="15" fillId="0" borderId="1" xfId="0" quotePrefix="1" applyNumberFormat="1" applyFont="1" applyBorder="1"/>
    <xf numFmtId="0" fontId="13" fillId="3" borderId="1" xfId="0" applyFont="1" applyFill="1" applyBorder="1" applyAlignment="1">
      <alignment horizontal="right"/>
    </xf>
    <xf numFmtId="0" fontId="13" fillId="4" borderId="1" xfId="0" applyFont="1" applyFill="1" applyBorder="1" applyAlignment="1">
      <alignment horizontal="right" wrapText="1"/>
    </xf>
    <xf numFmtId="0" fontId="17" fillId="0" borderId="0" xfId="0" applyFont="1"/>
    <xf numFmtId="164" fontId="12" fillId="0" borderId="0" xfId="0" applyNumberFormat="1" applyFont="1"/>
    <xf numFmtId="0" fontId="13" fillId="0" borderId="1" xfId="0" applyFont="1" applyBorder="1" applyAlignment="1">
      <alignment horizontal="right"/>
    </xf>
    <xf numFmtId="164" fontId="18" fillId="0" borderId="1" xfId="0" applyNumberFormat="1" applyFont="1" applyBorder="1"/>
    <xf numFmtId="3" fontId="18" fillId="0" borderId="1" xfId="0" applyNumberFormat="1" applyFont="1" applyBorder="1"/>
    <xf numFmtId="3" fontId="15" fillId="0" borderId="1" xfId="0" applyNumberFormat="1" applyFont="1" applyBorder="1"/>
    <xf numFmtId="0" fontId="19" fillId="0" borderId="0" xfId="0" applyFont="1"/>
    <xf numFmtId="164" fontId="19" fillId="0" borderId="0" xfId="0" applyNumberFormat="1" applyFont="1"/>
    <xf numFmtId="0" fontId="21" fillId="0" borderId="0" xfId="0" applyFont="1"/>
    <xf numFmtId="0" fontId="21" fillId="0" borderId="7" xfId="0" applyFont="1" applyBorder="1"/>
    <xf numFmtId="0" fontId="0" fillId="0" borderId="6" xfId="0" applyBorder="1"/>
    <xf numFmtId="0" fontId="1" fillId="0" borderId="8" xfId="0" applyFont="1" applyBorder="1" applyAlignment="1">
      <alignment horizontal="left"/>
    </xf>
    <xf numFmtId="0" fontId="1" fillId="0" borderId="8" xfId="0" applyFont="1" applyBorder="1" applyAlignment="1">
      <alignment horizontal="left" wrapText="1"/>
    </xf>
    <xf numFmtId="0" fontId="1" fillId="0" borderId="8" xfId="0" applyFont="1" applyBorder="1" applyAlignment="1">
      <alignment wrapText="1"/>
    </xf>
    <xf numFmtId="3" fontId="1" fillId="0" borderId="8" xfId="0" applyNumberFormat="1" applyFont="1" applyBorder="1" applyAlignment="1">
      <alignment wrapText="1"/>
    </xf>
    <xf numFmtId="164" fontId="0" fillId="0" borderId="8" xfId="0" applyNumberFormat="1" applyBorder="1"/>
    <xf numFmtId="164" fontId="1" fillId="0" borderId="8" xfId="0" applyNumberFormat="1" applyFont="1" applyBorder="1"/>
    <xf numFmtId="3" fontId="1" fillId="0" borderId="8" xfId="0" applyNumberFormat="1" applyFont="1" applyBorder="1"/>
    <xf numFmtId="0" fontId="0" fillId="0" borderId="8" xfId="0" applyBorder="1"/>
    <xf numFmtId="3" fontId="0" fillId="0" borderId="8" xfId="0" applyNumberFormat="1" applyBorder="1"/>
    <xf numFmtId="164" fontId="0" fillId="0" borderId="8" xfId="0" quotePrefix="1" applyNumberFormat="1" applyBorder="1"/>
    <xf numFmtId="3" fontId="0" fillId="0" borderId="8" xfId="0" quotePrefix="1" applyNumberFormat="1" applyBorder="1"/>
    <xf numFmtId="164" fontId="0" fillId="0" borderId="8" xfId="0" quotePrefix="1" applyNumberFormat="1" applyBorder="1" applyAlignment="1">
      <alignment horizontal="right"/>
    </xf>
    <xf numFmtId="1" fontId="0" fillId="0" borderId="8" xfId="0" quotePrefix="1" applyNumberFormat="1" applyBorder="1" applyAlignment="1">
      <alignment horizontal="right"/>
    </xf>
    <xf numFmtId="0" fontId="12" fillId="0" borderId="0" xfId="0" applyFont="1" applyBorder="1"/>
    <xf numFmtId="0" fontId="1" fillId="0" borderId="0" xfId="0" applyFont="1" applyBorder="1" applyAlignment="1">
      <alignment horizontal="left"/>
    </xf>
    <xf numFmtId="0" fontId="1" fillId="0" borderId="0" xfId="0" applyFont="1" applyBorder="1" applyAlignment="1">
      <alignment horizontal="left" wrapText="1"/>
    </xf>
    <xf numFmtId="0" fontId="1" fillId="0" borderId="0" xfId="0" applyFont="1" applyBorder="1" applyAlignment="1">
      <alignment wrapText="1"/>
    </xf>
    <xf numFmtId="0" fontId="0" fillId="0" borderId="0" xfId="0" applyBorder="1"/>
    <xf numFmtId="3" fontId="19" fillId="0" borderId="0" xfId="0" applyNumberFormat="1" applyFont="1"/>
    <xf numFmtId="3" fontId="0" fillId="0" borderId="0" xfId="0" applyNumberFormat="1"/>
    <xf numFmtId="164" fontId="23" fillId="3" borderId="0" xfId="0" quotePrefix="1" applyNumberFormat="1" applyFont="1" applyFill="1"/>
    <xf numFmtId="3" fontId="18" fillId="0" borderId="1" xfId="2" applyNumberFormat="1" applyFont="1" applyBorder="1" applyAlignment="1">
      <alignment horizontal="right" vertical="center"/>
    </xf>
    <xf numFmtId="0" fontId="23" fillId="3" borderId="0" xfId="0" applyFont="1" applyFill="1"/>
    <xf numFmtId="0" fontId="23" fillId="3" borderId="0" xfId="0" applyFont="1" applyFill="1" applyAlignment="1">
      <alignment horizontal="right"/>
    </xf>
    <xf numFmtId="0" fontId="0" fillId="0" borderId="0" xfId="0" applyAlignment="1">
      <alignment vertical="center"/>
    </xf>
    <xf numFmtId="0" fontId="0" fillId="0" borderId="0" xfId="0" applyAlignment="1">
      <alignment horizontal="left"/>
    </xf>
    <xf numFmtId="3" fontId="1" fillId="0" borderId="8" xfId="0" applyNumberFormat="1" applyFont="1" applyBorder="1" applyAlignment="1">
      <alignment horizontal="left"/>
    </xf>
    <xf numFmtId="1" fontId="1" fillId="0" borderId="8" xfId="0" applyNumberFormat="1" applyFont="1" applyBorder="1"/>
    <xf numFmtId="0" fontId="9" fillId="0" borderId="5" xfId="0" applyFont="1" applyBorder="1" applyAlignment="1">
      <alignment horizontal="center"/>
    </xf>
    <xf numFmtId="0" fontId="9" fillId="0" borderId="7" xfId="0" applyFont="1" applyBorder="1" applyAlignment="1">
      <alignment horizontal="center"/>
    </xf>
    <xf numFmtId="0" fontId="20" fillId="2" borderId="1" xfId="1" applyFont="1" applyFill="1" applyBorder="1" applyAlignment="1">
      <alignment horizontal="center"/>
    </xf>
    <xf numFmtId="0" fontId="3" fillId="0" borderId="0" xfId="0" applyFont="1" applyFill="1" applyBorder="1" applyAlignment="1" applyProtection="1">
      <alignment horizontal="center"/>
    </xf>
    <xf numFmtId="0" fontId="0" fillId="0" borderId="0" xfId="0" applyFill="1" applyBorder="1" applyProtection="1"/>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5" fillId="5" borderId="5" xfId="0" applyFont="1" applyFill="1" applyBorder="1" applyAlignment="1">
      <alignment horizontal="center"/>
    </xf>
    <xf numFmtId="0" fontId="15" fillId="5" borderId="6" xfId="0" applyFont="1" applyFill="1" applyBorder="1" applyAlignment="1">
      <alignment horizontal="center"/>
    </xf>
    <xf numFmtId="0" fontId="13" fillId="0" borderId="1"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22" fillId="0" borderId="0" xfId="0" applyFont="1" applyAlignment="1">
      <alignment horizontal="left" vertical="center" wrapText="1"/>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16" fillId="0" borderId="0" xfId="0" applyFont="1" applyAlignment="1">
      <alignment horizontal="left" wrapText="1"/>
    </xf>
    <xf numFmtId="0" fontId="1" fillId="0" borderId="8" xfId="0" applyFont="1" applyBorder="1" applyAlignment="1">
      <alignment horizontal="left" wrapText="1"/>
    </xf>
    <xf numFmtId="0" fontId="1" fillId="0" borderId="8" xfId="0" applyFont="1" applyBorder="1" applyAlignment="1">
      <alignment horizontal="center"/>
    </xf>
    <xf numFmtId="0" fontId="0" fillId="0" borderId="0" xfId="0" applyAlignment="1">
      <alignment horizont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'Hospital Report'!$C$169</c:f>
              <c:strCache>
                <c:ptCount val="1"/>
                <c:pt idx="0">
                  <c:v>mean</c:v>
                </c:pt>
              </c:strCache>
            </c:strRef>
          </c:tx>
          <c:invertIfNegative val="0"/>
          <c:dPt>
            <c:idx val="0"/>
            <c:invertIfNegative val="0"/>
            <c:bubble3D val="0"/>
            <c:spPr>
              <a:solidFill>
                <a:schemeClr val="accent1">
                  <a:lumMod val="60000"/>
                  <a:lumOff val="40000"/>
                </a:schemeClr>
              </a:solidFill>
            </c:spPr>
          </c:dPt>
          <c:dPt>
            <c:idx val="1"/>
            <c:invertIfNegative val="0"/>
            <c:bubble3D val="0"/>
            <c:spPr>
              <a:solidFill>
                <a:srgbClr val="002060"/>
              </a:solidFill>
            </c:spPr>
          </c:dPt>
          <c:dPt>
            <c:idx val="2"/>
            <c:invertIfNegative val="0"/>
            <c:bubble3D val="0"/>
            <c:spPr>
              <a:solidFill>
                <a:schemeClr val="accent1">
                  <a:lumMod val="60000"/>
                  <a:lumOff val="40000"/>
                </a:schemeClr>
              </a:solidFill>
            </c:spPr>
          </c:dPt>
          <c:dPt>
            <c:idx val="3"/>
            <c:invertIfNegative val="0"/>
            <c:bubble3D val="0"/>
            <c:spPr>
              <a:solidFill>
                <a:srgbClr val="002060"/>
              </a:solidFill>
            </c:spPr>
          </c:dPt>
          <c:errBars>
            <c:errBarType val="both"/>
            <c:errValType val="cust"/>
            <c:noEndCap val="0"/>
            <c:plus>
              <c:numRef>
                <c:f>'Hospital Report'!$I$170:$I$173</c:f>
                <c:numCache>
                  <c:formatCode>General</c:formatCode>
                  <c:ptCount val="4"/>
                  <c:pt idx="0">
                    <c:v>7.0195407377581489</c:v>
                  </c:pt>
                  <c:pt idx="1">
                    <c:v>0.37465197335561129</c:v>
                  </c:pt>
                  <c:pt idx="2">
                    <c:v>1.8913407686711281</c:v>
                  </c:pt>
                  <c:pt idx="3">
                    <c:v>0.17840876984277543</c:v>
                  </c:pt>
                </c:numCache>
              </c:numRef>
            </c:plus>
            <c:minus>
              <c:numRef>
                <c:f>'Hospital Report'!$H$170:$H$173</c:f>
                <c:numCache>
                  <c:formatCode>General</c:formatCode>
                  <c:ptCount val="4"/>
                  <c:pt idx="0">
                    <c:v>7.0195407377581418</c:v>
                  </c:pt>
                  <c:pt idx="1">
                    <c:v>0.37465197335561129</c:v>
                  </c:pt>
                  <c:pt idx="2">
                    <c:v>1.8913407686711281</c:v>
                  </c:pt>
                  <c:pt idx="3">
                    <c:v>0.17840876984277543</c:v>
                  </c:pt>
                </c:numCache>
              </c:numRef>
            </c:minus>
          </c:errBars>
          <c:cat>
            <c:multiLvlStrRef>
              <c:f>'Hospital Report'!$A$170:$B$173</c:f>
              <c:multiLvlStrCache>
                <c:ptCount val="4"/>
                <c:lvl>
                  <c:pt idx="0">
                    <c:v>Hereford County Hospital</c:v>
                  </c:pt>
                  <c:pt idx="1">
                    <c:v>Participants in the audit</c:v>
                  </c:pt>
                  <c:pt idx="2">
                    <c:v>Hereford County Hospital</c:v>
                  </c:pt>
                  <c:pt idx="3">
                    <c:v>Participants in the audit</c:v>
                  </c:pt>
                </c:lvl>
                <c:lvl>
                  <c:pt idx="0">
                    <c:v>Receiving Insulin pump therapy</c:v>
                  </c:pt>
                  <c:pt idx="2">
                    <c:v>Not receiving Insulin pump therapy</c:v>
                  </c:pt>
                </c:lvl>
              </c:multiLvlStrCache>
            </c:multiLvlStrRef>
          </c:cat>
          <c:val>
            <c:numRef>
              <c:f>'Hospital Report'!$C$170:$C$173</c:f>
              <c:numCache>
                <c:formatCode>0.0</c:formatCode>
                <c:ptCount val="4"/>
                <c:pt idx="0">
                  <c:v>69.7777777777778</c:v>
                </c:pt>
                <c:pt idx="1">
                  <c:v>66.607221980134597</c:v>
                </c:pt>
                <c:pt idx="2">
                  <c:v>68.980559124087605</c:v>
                </c:pt>
                <c:pt idx="3">
                  <c:v>69.639758362921398</c:v>
                </c:pt>
              </c:numCache>
            </c:numRef>
          </c:val>
        </c:ser>
        <c:dLbls>
          <c:showLegendKey val="0"/>
          <c:showVal val="0"/>
          <c:showCatName val="0"/>
          <c:showSerName val="0"/>
          <c:showPercent val="0"/>
          <c:showBubbleSize val="0"/>
        </c:dLbls>
        <c:gapWidth val="150"/>
        <c:axId val="146021376"/>
        <c:axId val="146031360"/>
      </c:barChart>
      <c:catAx>
        <c:axId val="146021376"/>
        <c:scaling>
          <c:orientation val="minMax"/>
        </c:scaling>
        <c:delete val="0"/>
        <c:axPos val="b"/>
        <c:majorTickMark val="out"/>
        <c:minorTickMark val="none"/>
        <c:tickLblPos val="nextTo"/>
        <c:txPr>
          <a:bodyPr/>
          <a:lstStyle/>
          <a:p>
            <a:pPr>
              <a:defRPr sz="1400"/>
            </a:pPr>
            <a:endParaRPr lang="en-US"/>
          </a:p>
        </c:txPr>
        <c:crossAx val="146031360"/>
        <c:crosses val="autoZero"/>
        <c:auto val="1"/>
        <c:lblAlgn val="ctr"/>
        <c:lblOffset val="100"/>
        <c:noMultiLvlLbl val="0"/>
      </c:catAx>
      <c:valAx>
        <c:axId val="146031360"/>
        <c:scaling>
          <c:orientation val="minMax"/>
        </c:scaling>
        <c:delete val="0"/>
        <c:axPos val="l"/>
        <c:majorGridlines/>
        <c:numFmt formatCode="0.0" sourceLinked="1"/>
        <c:majorTickMark val="out"/>
        <c:minorTickMark val="none"/>
        <c:tickLblPos val="nextTo"/>
        <c:txPr>
          <a:bodyPr/>
          <a:lstStyle/>
          <a:p>
            <a:pPr>
              <a:defRPr sz="1200"/>
            </a:pPr>
            <a:endParaRPr lang="en-US"/>
          </a:p>
        </c:txPr>
        <c:crossAx val="14602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'Hospital Report'!$A$89</c:f>
              <c:strCache>
                <c:ptCount val="1"/>
                <c:pt idx="0">
                  <c:v>People with Type 1 diabetes on an Insulin pump</c:v>
                </c:pt>
              </c:strCache>
            </c:strRef>
          </c:tx>
          <c:spPr>
            <a:solidFill>
              <a:schemeClr val="accent1">
                <a:lumMod val="60000"/>
                <a:lumOff val="40000"/>
              </a:schemeClr>
            </a:solidFill>
          </c:spPr>
          <c:invertIfNegative val="0"/>
          <c:errBars>
            <c:errBarType val="both"/>
            <c:errValType val="cust"/>
            <c:noEndCap val="0"/>
            <c:plus>
              <c:numRef>
                <c:f>'Hospital Report'!$C$95:$K$95</c:f>
                <c:numCache>
                  <c:formatCode>General</c:formatCode>
                  <c:ptCount val="9"/>
                  <c:pt idx="0">
                    <c:v>11.629728780036345</c:v>
                  </c:pt>
                  <c:pt idx="1">
                    <c:v>10.235244769666039</c:v>
                  </c:pt>
                  <c:pt idx="2">
                    <c:v>13.774050373946807</c:v>
                  </c:pt>
                  <c:pt idx="3">
                    <c:v>13.774050373946807</c:v>
                  </c:pt>
                  <c:pt idx="4">
                    <c:v>15.670274529286679</c:v>
                  </c:pt>
                  <c:pt idx="5">
                    <c:v>13.309728504034268</c:v>
                  </c:pt>
                  <c:pt idx="6">
                    <c:v>12.240427383321546</c:v>
                  </c:pt>
                  <c:pt idx="7">
                    <c:v>13.309728504034268</c:v>
                  </c:pt>
                  <c:pt idx="8">
                    <c:v>16.062019609342208</c:v>
                  </c:pt>
                </c:numCache>
              </c:numRef>
            </c:plus>
            <c:minus>
              <c:numRef>
                <c:f>'Hospital Report'!$C$94:$K$94</c:f>
                <c:numCache>
                  <c:formatCode>General</c:formatCode>
                  <c:ptCount val="9"/>
                  <c:pt idx="0">
                    <c:v>15.951448446894297</c:v>
                  </c:pt>
                  <c:pt idx="1">
                    <c:v>15.57383965225528</c:v>
                  </c:pt>
                  <c:pt idx="2">
                    <c:v>16.062019609342201</c:v>
                  </c:pt>
                  <c:pt idx="3">
                    <c:v>16.062019609342201</c:v>
                  </c:pt>
                  <c:pt idx="4">
                    <c:v>14.907618117488227</c:v>
                  </c:pt>
                  <c:pt idx="5">
                    <c:v>16.106135347295307</c:v>
                  </c:pt>
                  <c:pt idx="6">
                    <c:v>16.05370944231386</c:v>
                  </c:pt>
                  <c:pt idx="7">
                    <c:v>16.106135347295307</c:v>
                  </c:pt>
                  <c:pt idx="8">
                    <c:v>13.774050373946814</c:v>
                  </c:pt>
                </c:numCache>
              </c:numRef>
            </c:minus>
          </c:errBars>
          <c:cat>
            <c:strRef>
              <c:f>'Hospital Report'!$C$88:$K$88</c:f>
              <c:strCache>
                <c:ptCount val="9"/>
                <c:pt idx="0">
                  <c:v>HbA1c</c:v>
                </c:pt>
                <c:pt idx="1">
                  <c:v>Blood Pressure</c:v>
                </c:pt>
                <c:pt idx="2">
                  <c:v>Cholesterol</c:v>
                </c:pt>
                <c:pt idx="3">
                  <c:v>Serum Creatinine</c:v>
                </c:pt>
                <c:pt idx="4">
                  <c:v>Urine Albumin</c:v>
                </c:pt>
                <c:pt idx="5">
                  <c:v>Foot Surveillance </c:v>
                </c:pt>
                <c:pt idx="6">
                  <c:v>BMI</c:v>
                </c:pt>
                <c:pt idx="7">
                  <c:v>Smoking</c:v>
                </c:pt>
                <c:pt idx="8">
                  <c:v>All 8 Care Processes</c:v>
                </c:pt>
              </c:strCache>
            </c:strRef>
          </c:cat>
          <c:val>
            <c:numRef>
              <c:f>'Hospital Report'!$C$89:$K$89</c:f>
              <c:numCache>
                <c:formatCode>0.0</c:formatCode>
                <c:ptCount val="9"/>
                <c:pt idx="0">
                  <c:v>72.972972972972968</c:v>
                </c:pt>
                <c:pt idx="1">
                  <c:v>78.378378378378372</c:v>
                </c:pt>
                <c:pt idx="2">
                  <c:v>62.162162162162161</c:v>
                </c:pt>
                <c:pt idx="3">
                  <c:v>62.162162162162161</c:v>
                </c:pt>
                <c:pt idx="4">
                  <c:v>45.945945945945951</c:v>
                </c:pt>
                <c:pt idx="5">
                  <c:v>64.86486486486487</c:v>
                </c:pt>
                <c:pt idx="6">
                  <c:v>70.270270270270274</c:v>
                </c:pt>
                <c:pt idx="7">
                  <c:v>64.86486486486487</c:v>
                </c:pt>
                <c:pt idx="8">
                  <c:v>37.837837837837839</c:v>
                </c:pt>
              </c:numCache>
            </c:numRef>
          </c:val>
        </c:ser>
        <c:ser>
          <c:idx val="1"/>
          <c:order val="1"/>
          <c:tx>
            <c:strRef>
              <c:f>'Hospital Report'!$A$96</c:f>
              <c:strCache>
                <c:ptCount val="1"/>
                <c:pt idx="0">
                  <c:v>People with Type 1 diabetes not on an Insulin pump</c:v>
                </c:pt>
              </c:strCache>
            </c:strRef>
          </c:tx>
          <c:spPr>
            <a:solidFill>
              <a:srgbClr val="002060"/>
            </a:solidFill>
          </c:spPr>
          <c:invertIfNegative val="0"/>
          <c:errBars>
            <c:errBarType val="both"/>
            <c:errValType val="cust"/>
            <c:noEndCap val="0"/>
            <c:plus>
              <c:numRef>
                <c:f>'Hospital Report'!$C$102:$K$102</c:f>
                <c:numCache>
                  <c:formatCode>General</c:formatCode>
                  <c:ptCount val="9"/>
                  <c:pt idx="0">
                    <c:v>3.9350838658772176</c:v>
                  </c:pt>
                  <c:pt idx="1">
                    <c:v>3.5861740395221204</c:v>
                  </c:pt>
                  <c:pt idx="2">
                    <c:v>4.2502615225651681</c:v>
                  </c:pt>
                  <c:pt idx="3">
                    <c:v>4.2502615225651681</c:v>
                  </c:pt>
                  <c:pt idx="4">
                    <c:v>5.1791422555855604</c:v>
                  </c:pt>
                  <c:pt idx="5">
                    <c:v>4.7717650576059185</c:v>
                  </c:pt>
                  <c:pt idx="6">
                    <c:v>4.3107071029577639</c:v>
                  </c:pt>
                  <c:pt idx="7">
                    <c:v>4.290819113709162</c:v>
                  </c:pt>
                  <c:pt idx="8">
                    <c:v>5.2476991530684884</c:v>
                  </c:pt>
                </c:numCache>
              </c:numRef>
            </c:plus>
            <c:minus>
              <c:numRef>
                <c:f>'Hospital Report'!$C$101:$K$101</c:f>
                <c:numCache>
                  <c:formatCode>General</c:formatCode>
                  <c:ptCount val="9"/>
                  <c:pt idx="0">
                    <c:v>4.5756553814747889</c:v>
                  </c:pt>
                  <c:pt idx="1">
                    <c:v>4.3087891975115298</c:v>
                  </c:pt>
                  <c:pt idx="2">
                    <c:v>4.8024783463562102</c:v>
                  </c:pt>
                  <c:pt idx="3">
                    <c:v>4.8024783463562102</c:v>
                  </c:pt>
                  <c:pt idx="4">
                    <c:v>5.2580303732699747</c:v>
                  </c:pt>
                  <c:pt idx="5">
                    <c:v>5.1283393495395586</c:v>
                  </c:pt>
                  <c:pt idx="6">
                    <c:v>4.8439907785045335</c:v>
                  </c:pt>
                  <c:pt idx="7">
                    <c:v>4.8304138386706796</c:v>
                  </c:pt>
                  <c:pt idx="8">
                    <c:v>5.0552121459184818</c:v>
                  </c:pt>
                </c:numCache>
              </c:numRef>
            </c:minus>
          </c:errBars>
          <c:val>
            <c:numRef>
              <c:f>'Hospital Report'!$C$96:$K$96</c:f>
              <c:numCache>
                <c:formatCode>0.0</c:formatCode>
                <c:ptCount val="9"/>
                <c:pt idx="0">
                  <c:v>79.250720461095099</c:v>
                </c:pt>
                <c:pt idx="1">
                  <c:v>82.997118155619603</c:v>
                </c:pt>
                <c:pt idx="2">
                  <c:v>75.216138328530263</c:v>
                </c:pt>
                <c:pt idx="3">
                  <c:v>75.216138328530263</c:v>
                </c:pt>
                <c:pt idx="4">
                  <c:v>53.602305475504316</c:v>
                </c:pt>
                <c:pt idx="5">
                  <c:v>66.282420749279538</c:v>
                </c:pt>
                <c:pt idx="6">
                  <c:v>74.351585014409224</c:v>
                </c:pt>
                <c:pt idx="7">
                  <c:v>74.639769452449571</c:v>
                </c:pt>
                <c:pt idx="8">
                  <c:v>41.210374639769455</c:v>
                </c:pt>
              </c:numCache>
            </c:numRef>
          </c:val>
        </c:ser>
        <c:dLbls>
          <c:showLegendKey val="0"/>
          <c:showVal val="0"/>
          <c:showCatName val="0"/>
          <c:showSerName val="0"/>
          <c:showPercent val="0"/>
          <c:showBubbleSize val="0"/>
        </c:dLbls>
        <c:gapWidth val="150"/>
        <c:axId val="147588608"/>
        <c:axId val="147590144"/>
      </c:barChart>
      <c:catAx>
        <c:axId val="147588608"/>
        <c:scaling>
          <c:orientation val="minMax"/>
        </c:scaling>
        <c:delete val="0"/>
        <c:axPos val="b"/>
        <c:majorTickMark val="out"/>
        <c:minorTickMark val="none"/>
        <c:tickLblPos val="nextTo"/>
        <c:txPr>
          <a:bodyPr/>
          <a:lstStyle/>
          <a:p>
            <a:pPr>
              <a:defRPr sz="1200"/>
            </a:pPr>
            <a:endParaRPr lang="en-US"/>
          </a:p>
        </c:txPr>
        <c:crossAx val="147590144"/>
        <c:crosses val="autoZero"/>
        <c:auto val="1"/>
        <c:lblAlgn val="ctr"/>
        <c:lblOffset val="100"/>
        <c:noMultiLvlLbl val="0"/>
      </c:catAx>
      <c:valAx>
        <c:axId val="147590144"/>
        <c:scaling>
          <c:orientation val="minMax"/>
        </c:scaling>
        <c:delete val="0"/>
        <c:axPos val="l"/>
        <c:majorGridlines/>
        <c:numFmt formatCode="0.0" sourceLinked="1"/>
        <c:majorTickMark val="out"/>
        <c:minorTickMark val="none"/>
        <c:tickLblPos val="nextTo"/>
        <c:txPr>
          <a:bodyPr/>
          <a:lstStyle/>
          <a:p>
            <a:pPr>
              <a:defRPr sz="1200"/>
            </a:pPr>
            <a:endParaRPr lang="en-US"/>
          </a:p>
        </c:txPr>
        <c:crossAx val="147588608"/>
        <c:crosses val="autoZero"/>
        <c:crossBetween val="between"/>
      </c:valAx>
    </c:plotArea>
    <c:legend>
      <c:legendPos val="b"/>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'Hospital Report'!$A$128</c:f>
              <c:strCache>
                <c:ptCount val="1"/>
                <c:pt idx="0">
                  <c:v>People with Type 1 diabetes on an Insulin pump</c:v>
                </c:pt>
              </c:strCache>
            </c:strRef>
          </c:tx>
          <c:spPr>
            <a:solidFill>
              <a:schemeClr val="accent1">
                <a:lumMod val="60000"/>
                <a:lumOff val="40000"/>
              </a:schemeClr>
            </a:solidFill>
          </c:spPr>
          <c:invertIfNegative val="0"/>
          <c:errBars>
            <c:errBarType val="both"/>
            <c:errValType val="cust"/>
            <c:noEndCap val="0"/>
            <c:plus>
              <c:numRef>
                <c:f>'Hospital Report'!$C$134:$I$134</c:f>
                <c:numCache>
                  <c:formatCode>General</c:formatCode>
                  <c:ptCount val="7"/>
                  <c:pt idx="0">
                    <c:v>15.962569883323214</c:v>
                  </c:pt>
                  <c:pt idx="1">
                    <c:v>18.851403751207961</c:v>
                  </c:pt>
                  <c:pt idx="2">
                    <c:v>7.2591463216123913</c:v>
                  </c:pt>
                  <c:pt idx="3">
                    <c:v>11.919662849420646</c:v>
                  </c:pt>
                  <c:pt idx="4">
                    <c:v>18.100752124180975</c:v>
                  </c:pt>
                  <c:pt idx="5">
                    <c:v>17.843892537366571</c:v>
                  </c:pt>
                  <c:pt idx="6">
                    <c:v>20.164749747952307</c:v>
                  </c:pt>
                </c:numCache>
              </c:numRef>
            </c:plus>
            <c:minus>
              <c:numRef>
                <c:f>'Hospital Report'!$C$133:$I$133</c:f>
                <c:numCache>
                  <c:formatCode>General</c:formatCode>
                  <c:ptCount val="7"/>
                  <c:pt idx="0">
                    <c:v>5.3519852376690533</c:v>
                  </c:pt>
                  <c:pt idx="1">
                    <c:v>13.776776311982056</c:v>
                  </c:pt>
                  <c:pt idx="2">
                    <c:v>16.947071432861833</c:v>
                  </c:pt>
                  <c:pt idx="3">
                    <c:v>17.97002118384593</c:v>
                  </c:pt>
                  <c:pt idx="4">
                    <c:v>6.277702633189703</c:v>
                  </c:pt>
                  <c:pt idx="5">
                    <c:v>19.710689825417816</c:v>
                  </c:pt>
                  <c:pt idx="6">
                    <c:v>12.075294833063539</c:v>
                  </c:pt>
                </c:numCache>
              </c:numRef>
            </c:minus>
          </c:errBars>
          <c:cat>
            <c:strRef>
              <c:f>'Hospital Report'!$C$127:$I$127</c:f>
              <c:strCache>
                <c:ptCount val="7"/>
                <c:pt idx="0">
                  <c:v>HbA1c &lt; 48</c:v>
                </c:pt>
                <c:pt idx="1">
                  <c:v>HbA1c &lt;= 58</c:v>
                </c:pt>
                <c:pt idx="2">
                  <c:v>HbA1c &lt;= 86</c:v>
                </c:pt>
                <c:pt idx="3">
                  <c:v>Blood Pressure &lt;= 140/80</c:v>
                </c:pt>
                <c:pt idx="4">
                  <c:v>Cholesterol &lt;4</c:v>
                </c:pt>
                <c:pt idx="5">
                  <c:v>Cholesterol &lt;5</c:v>
                </c:pt>
                <c:pt idx="6">
                  <c:v>All 3 Treatment Targets</c:v>
                </c:pt>
              </c:strCache>
            </c:strRef>
          </c:cat>
          <c:val>
            <c:numRef>
              <c:f>'Hospital Report'!$C$128:$I$128</c:f>
              <c:numCache>
                <c:formatCode>0.0</c:formatCode>
                <c:ptCount val="7"/>
                <c:pt idx="0">
                  <c:v>7.4074074074074066</c:v>
                </c:pt>
                <c:pt idx="1">
                  <c:v>29.629629629629626</c:v>
                </c:pt>
                <c:pt idx="2">
                  <c:v>88.888888888888886</c:v>
                </c:pt>
                <c:pt idx="3">
                  <c:v>75.862068965517238</c:v>
                </c:pt>
                <c:pt idx="4">
                  <c:v>8.695652173913043</c:v>
                </c:pt>
                <c:pt idx="5">
                  <c:v>56.521739130434781</c:v>
                </c:pt>
                <c:pt idx="6">
                  <c:v>21.739130434782609</c:v>
                </c:pt>
              </c:numCache>
            </c:numRef>
          </c:val>
        </c:ser>
        <c:ser>
          <c:idx val="1"/>
          <c:order val="1"/>
          <c:tx>
            <c:strRef>
              <c:f>'Hospital Report'!$A$135</c:f>
              <c:strCache>
                <c:ptCount val="1"/>
                <c:pt idx="0">
                  <c:v>People with Type 1 diabetes not on an Insulin pump</c:v>
                </c:pt>
              </c:strCache>
            </c:strRef>
          </c:tx>
          <c:spPr>
            <a:solidFill>
              <a:srgbClr val="002060"/>
            </a:solidFill>
          </c:spPr>
          <c:invertIfNegative val="0"/>
          <c:errBars>
            <c:errBarType val="both"/>
            <c:errValType val="cust"/>
            <c:noEndCap val="0"/>
            <c:plus>
              <c:numRef>
                <c:f>'Hospital Report'!$C$141:$I$141</c:f>
                <c:numCache>
                  <c:formatCode>General</c:formatCode>
                  <c:ptCount val="7"/>
                  <c:pt idx="0">
                    <c:v>3.1183666015200728</c:v>
                  </c:pt>
                  <c:pt idx="1">
                    <c:v>5.4393037447054269</c:v>
                  </c:pt>
                  <c:pt idx="2">
                    <c:v>3.5456045200564716</c:v>
                  </c:pt>
                  <c:pt idx="3">
                    <c:v>5.0768572813308168</c:v>
                  </c:pt>
                  <c:pt idx="4">
                    <c:v>5.7673305017312302</c:v>
                  </c:pt>
                  <c:pt idx="5">
                    <c:v>4.9804559237118724</c:v>
                  </c:pt>
                  <c:pt idx="6">
                    <c:v>4.675975564499824</c:v>
                  </c:pt>
                </c:numCache>
              </c:numRef>
            </c:plus>
            <c:minus>
              <c:numRef>
                <c:f>'Hospital Report'!$C$140:$I$140</c:f>
                <c:numCache>
                  <c:formatCode>General</c:formatCode>
                  <c:ptCount val="7"/>
                  <c:pt idx="0">
                    <c:v>1.8568170390891416</c:v>
                  </c:pt>
                  <c:pt idx="1">
                    <c:v>4.7429283862435483</c:v>
                  </c:pt>
                  <c:pt idx="2">
                    <c:v>4.5548441700012177</c:v>
                  </c:pt>
                  <c:pt idx="3">
                    <c:v>5.5704812197960649</c:v>
                  </c:pt>
                  <c:pt idx="4">
                    <c:v>5.1504395344338008</c:v>
                  </c:pt>
                  <c:pt idx="5">
                    <c:v>5.6640378063927841</c:v>
                  </c:pt>
                  <c:pt idx="6">
                    <c:v>3.5759578202841489</c:v>
                  </c:pt>
                </c:numCache>
              </c:numRef>
            </c:minus>
          </c:errBars>
          <c:cat>
            <c:strRef>
              <c:f>'Hospital Report'!$C$127:$I$127</c:f>
              <c:strCache>
                <c:ptCount val="7"/>
                <c:pt idx="0">
                  <c:v>HbA1c &lt; 48</c:v>
                </c:pt>
                <c:pt idx="1">
                  <c:v>HbA1c &lt;= 58</c:v>
                </c:pt>
                <c:pt idx="2">
                  <c:v>HbA1c &lt;= 86</c:v>
                </c:pt>
                <c:pt idx="3">
                  <c:v>Blood Pressure &lt;= 140/80</c:v>
                </c:pt>
                <c:pt idx="4">
                  <c:v>Cholesterol &lt;4</c:v>
                </c:pt>
                <c:pt idx="5">
                  <c:v>Cholesterol &lt;5</c:v>
                </c:pt>
                <c:pt idx="6">
                  <c:v>All 3 Treatment Targets</c:v>
                </c:pt>
              </c:strCache>
            </c:strRef>
          </c:cat>
          <c:val>
            <c:numRef>
              <c:f>'Hospital Report'!$C$135:$I$135</c:f>
              <c:numCache>
                <c:formatCode>0.0</c:formatCode>
                <c:ptCount val="7"/>
                <c:pt idx="0">
                  <c:v>4.3795620437956204</c:v>
                </c:pt>
                <c:pt idx="1">
                  <c:v>24.817518248175183</c:v>
                </c:pt>
                <c:pt idx="2">
                  <c:v>86.496350364963504</c:v>
                </c:pt>
                <c:pt idx="3">
                  <c:v>68.75</c:v>
                </c:pt>
                <c:pt idx="4">
                  <c:v>28.735632183908045</c:v>
                </c:pt>
                <c:pt idx="5">
                  <c:v>73.563218390804593</c:v>
                </c:pt>
                <c:pt idx="6">
                  <c:v>12.941176470588237</c:v>
                </c:pt>
              </c:numCache>
            </c:numRef>
          </c:val>
        </c:ser>
        <c:dLbls>
          <c:showLegendKey val="0"/>
          <c:showVal val="0"/>
          <c:showCatName val="0"/>
          <c:showSerName val="0"/>
          <c:showPercent val="0"/>
          <c:showBubbleSize val="0"/>
        </c:dLbls>
        <c:gapWidth val="150"/>
        <c:axId val="147628416"/>
        <c:axId val="147629952"/>
      </c:barChart>
      <c:catAx>
        <c:axId val="147628416"/>
        <c:scaling>
          <c:orientation val="minMax"/>
        </c:scaling>
        <c:delete val="0"/>
        <c:axPos val="b"/>
        <c:majorTickMark val="out"/>
        <c:minorTickMark val="none"/>
        <c:tickLblPos val="nextTo"/>
        <c:txPr>
          <a:bodyPr/>
          <a:lstStyle/>
          <a:p>
            <a:pPr>
              <a:defRPr sz="1400"/>
            </a:pPr>
            <a:endParaRPr lang="en-US"/>
          </a:p>
        </c:txPr>
        <c:crossAx val="147629952"/>
        <c:crosses val="autoZero"/>
        <c:auto val="1"/>
        <c:lblAlgn val="ctr"/>
        <c:lblOffset val="100"/>
        <c:noMultiLvlLbl val="0"/>
      </c:catAx>
      <c:valAx>
        <c:axId val="147629952"/>
        <c:scaling>
          <c:orientation val="minMax"/>
        </c:scaling>
        <c:delete val="0"/>
        <c:axPos val="l"/>
        <c:majorGridlines/>
        <c:numFmt formatCode="0.0" sourceLinked="1"/>
        <c:majorTickMark val="out"/>
        <c:minorTickMark val="none"/>
        <c:tickLblPos val="nextTo"/>
        <c:crossAx val="147628416"/>
        <c:crosses val="autoZero"/>
        <c:crossBetween val="between"/>
      </c:valAx>
    </c:plotArea>
    <c:legend>
      <c:legendPos val="b"/>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'Data for Figure 1'!$B$3:$B$44</c:f>
              <c:strCache>
                <c:ptCount val="42"/>
                <c:pt idx="0">
                  <c:v>BRADFORD TEACHING HOSPITALS NHS FOUNDATION TRUST</c:v>
                </c:pt>
                <c:pt idx="1">
                  <c:v>RUSSELLS HALL HOSPITAL</c:v>
                </c:pt>
                <c:pt idx="2">
                  <c:v>ST GEORGE'S HOSPITAL (TOOTING)</c:v>
                </c:pt>
                <c:pt idx="3">
                  <c:v>KINGSTON HOSPITAL</c:v>
                </c:pt>
                <c:pt idx="4">
                  <c:v>MANCHESTER ROYAL INFIRMARY</c:v>
                </c:pt>
                <c:pt idx="5">
                  <c:v>ROYAL BOURNEMOUTH GENERAL HOSPITAL</c:v>
                </c:pt>
                <c:pt idx="6">
                  <c:v>ST HELENS HOSPITAL</c:v>
                </c:pt>
                <c:pt idx="7">
                  <c:v>THE TUNBRIDGE WELLS HOSPITAL</c:v>
                </c:pt>
                <c:pt idx="8">
                  <c:v>BRISTOL ROYAL INFIRMARY</c:v>
                </c:pt>
                <c:pt idx="9">
                  <c:v>NORTHERN LINCOLNSHIRE AND GOOLE NHS FOUNDATION TRUST</c:v>
                </c:pt>
                <c:pt idx="10">
                  <c:v>OXFORD UNIVERSITY HOSPITALS NHS FOUNDATION TRUST</c:v>
                </c:pt>
                <c:pt idx="11">
                  <c:v>ADDENBROOKE'S HOSPITAL</c:v>
                </c:pt>
                <c:pt idx="12">
                  <c:v>DERBY TEACHING HOSPITALS NHS FOUNDATION TRUST</c:v>
                </c:pt>
                <c:pt idx="13">
                  <c:v>ROYAL BLACKBURN HOSPITAL</c:v>
                </c:pt>
                <c:pt idx="14">
                  <c:v>THE JAMES COOK UNIVERSITY HOSPITAL</c:v>
                </c:pt>
                <c:pt idx="15">
                  <c:v>COUNTY DURHAM AND DARLINGTON NHS FOUNDATION TRUST</c:v>
                </c:pt>
                <c:pt idx="16">
                  <c:v>SANDWELL AND WEST BIRMINGHAM HOSPITALS NHS TRUST</c:v>
                </c:pt>
                <c:pt idx="17">
                  <c:v>SALFORD ROYAL</c:v>
                </c:pt>
                <c:pt idx="18">
                  <c:v>BUCKINGHAMSHIRE HEALTHCARE NHS TRUST</c:v>
                </c:pt>
                <c:pt idx="19">
                  <c:v>QUEEN'S HOSPITAL, BURTON UPON TRENT</c:v>
                </c:pt>
                <c:pt idx="20">
                  <c:v>BERKSHIRE HEALTHCARE NHS FOUNDATION TRUST</c:v>
                </c:pt>
                <c:pt idx="21">
                  <c:v>HEREFORD COUNTY HOSPITAL</c:v>
                </c:pt>
                <c:pt idx="22">
                  <c:v>ROYAL UNITED HOSPITAL</c:v>
                </c:pt>
                <c:pt idx="23">
                  <c:v>SOUTHAMPTON GENERAL HOSPITAL</c:v>
                </c:pt>
                <c:pt idx="24">
                  <c:v>CAMPUS FOR AGEING AND VITALITY</c:v>
                </c:pt>
                <c:pt idx="25">
                  <c:v>SALISBURY HEALTH CARE NHS TRUST</c:v>
                </c:pt>
                <c:pt idx="26">
                  <c:v>THE WHITTINGTON HOSPITAL</c:v>
                </c:pt>
                <c:pt idx="27">
                  <c:v>MUSGROVE PARK HOSPITAL</c:v>
                </c:pt>
                <c:pt idx="28">
                  <c:v>JAMES PAGET UNIVERSITY HOSPITAL</c:v>
                </c:pt>
                <c:pt idx="29">
                  <c:v>ST PETER'S HOSPITAL</c:v>
                </c:pt>
                <c:pt idx="30">
                  <c:v>SUNDERLAND ROYAL HOSPITAL</c:v>
                </c:pt>
                <c:pt idx="31">
                  <c:v>LEICESTER GENERAL HOSPITAL</c:v>
                </c:pt>
                <c:pt idx="32">
                  <c:v>ROYAL FREE HOSPITAL</c:v>
                </c:pt>
                <c:pt idx="33">
                  <c:v>HULL ROYAL INFIRMARY</c:v>
                </c:pt>
                <c:pt idx="34">
                  <c:v>WHIPPS CROSS UNIVERSITY HOSPITAL</c:v>
                </c:pt>
                <c:pt idx="35">
                  <c:v>PENNINE ACUTE HOSPITALS NHS TRUST</c:v>
                </c:pt>
                <c:pt idx="36">
                  <c:v>ST JAMES'S UNIVERSITY HOSPITAL</c:v>
                </c:pt>
                <c:pt idx="37">
                  <c:v>EAST AND NORTH HERTFORDSHIRE NHS TRUST</c:v>
                </c:pt>
                <c:pt idx="38">
                  <c:v>FRIMLEY PARK HOSPITAL</c:v>
                </c:pt>
                <c:pt idx="39">
                  <c:v>THE MAIDSTONE HOSPITAL</c:v>
                </c:pt>
                <c:pt idx="40">
                  <c:v>UNIVERSITY HOSPITAL (COVENTRY)</c:v>
                </c:pt>
                <c:pt idx="41">
                  <c:v>POOLE GENERAL HOSPITAL</c:v>
                </c:pt>
              </c:strCache>
            </c:strRef>
          </c:cat>
          <c:val>
            <c:numRef>
              <c:f>'Data for Figure 1'!$E$3:$E$44</c:f>
              <c:numCache>
                <c:formatCode>0.0</c:formatCode>
                <c:ptCount val="42"/>
                <c:pt idx="0">
                  <c:v>100</c:v>
                </c:pt>
                <c:pt idx="1">
                  <c:v>98.461538461538467</c:v>
                </c:pt>
                <c:pt idx="2">
                  <c:v>88.596491228070178</c:v>
                </c:pt>
                <c:pt idx="3">
                  <c:v>82.456140350877192</c:v>
                </c:pt>
                <c:pt idx="4">
                  <c:v>34.796854521625164</c:v>
                </c:pt>
                <c:pt idx="5">
                  <c:v>30.430430430430434</c:v>
                </c:pt>
                <c:pt idx="6">
                  <c:v>29.086538461538463</c:v>
                </c:pt>
                <c:pt idx="7">
                  <c:v>21.231422505307858</c:v>
                </c:pt>
                <c:pt idx="8">
                  <c:v>20.597014925373134</c:v>
                </c:pt>
                <c:pt idx="9">
                  <c:v>20</c:v>
                </c:pt>
                <c:pt idx="10">
                  <c:v>18.30985915492958</c:v>
                </c:pt>
                <c:pt idx="11">
                  <c:v>17.991169977924944</c:v>
                </c:pt>
                <c:pt idx="12">
                  <c:v>17.311608961303463</c:v>
                </c:pt>
                <c:pt idx="13">
                  <c:v>17.152466367713004</c:v>
                </c:pt>
                <c:pt idx="14">
                  <c:v>16.284987277353689</c:v>
                </c:pt>
                <c:pt idx="15">
                  <c:v>13.688946015424165</c:v>
                </c:pt>
                <c:pt idx="16">
                  <c:v>12.030075187969924</c:v>
                </c:pt>
                <c:pt idx="17">
                  <c:v>11.959287531806616</c:v>
                </c:pt>
                <c:pt idx="18">
                  <c:v>10.932721712538227</c:v>
                </c:pt>
                <c:pt idx="19">
                  <c:v>10.810810810810811</c:v>
                </c:pt>
                <c:pt idx="20">
                  <c:v>10.586319218241043</c:v>
                </c:pt>
                <c:pt idx="21">
                  <c:v>9.6354166666666679</c:v>
                </c:pt>
                <c:pt idx="22">
                  <c:v>9.3580819798917254</c:v>
                </c:pt>
                <c:pt idx="23">
                  <c:v>9.252669039145907</c:v>
                </c:pt>
                <c:pt idx="24">
                  <c:v>9.1460055096418724</c:v>
                </c:pt>
                <c:pt idx="25">
                  <c:v>8.5820895522388057</c:v>
                </c:pt>
                <c:pt idx="26">
                  <c:v>8.1803005008347256</c:v>
                </c:pt>
                <c:pt idx="27">
                  <c:v>7.9234972677595632</c:v>
                </c:pt>
                <c:pt idx="28">
                  <c:v>7.8521939953810627</c:v>
                </c:pt>
                <c:pt idx="29">
                  <c:v>7.3215940685820202</c:v>
                </c:pt>
                <c:pt idx="30">
                  <c:v>7.0983810709838115</c:v>
                </c:pt>
                <c:pt idx="31">
                  <c:v>6.7887931034482758</c:v>
                </c:pt>
                <c:pt idx="32">
                  <c:v>6.6213921901528012</c:v>
                </c:pt>
                <c:pt idx="33">
                  <c:v>6.5302568567696992</c:v>
                </c:pt>
                <c:pt idx="34">
                  <c:v>5.8823529411764701</c:v>
                </c:pt>
                <c:pt idx="35">
                  <c:v>5.4640718562874255</c:v>
                </c:pt>
                <c:pt idx="36">
                  <c:v>5.3598200899550221</c:v>
                </c:pt>
                <c:pt idx="37">
                  <c:v>4.7992164544564151</c:v>
                </c:pt>
                <c:pt idx="38">
                  <c:v>3.8369304556354913</c:v>
                </c:pt>
                <c:pt idx="39">
                  <c:v>2.9761904761904758</c:v>
                </c:pt>
                <c:pt idx="40">
                  <c:v>1.7857142857142856</c:v>
                </c:pt>
                <c:pt idx="41">
                  <c:v>1.7608897126969416</c:v>
                </c:pt>
              </c:numCache>
            </c:numRef>
          </c:val>
        </c:ser>
        <c:ser>
          <c:idx val="1"/>
          <c:order val="1"/>
          <c:invertIfNegative val="0"/>
          <c:val>
            <c:numRef>
              <c:f>'Data for Figure 1'!$F$3:$F$44</c:f>
              <c:numCache>
                <c:formatCode>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9.6354166666666679</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ser>
        <c:dLbls>
          <c:showLegendKey val="0"/>
          <c:showVal val="0"/>
          <c:showCatName val="0"/>
          <c:showSerName val="0"/>
          <c:showPercent val="0"/>
          <c:showBubbleSize val="0"/>
        </c:dLbls>
        <c:gapWidth val="30"/>
        <c:overlap val="100"/>
        <c:axId val="147784448"/>
        <c:axId val="147785984"/>
      </c:barChart>
      <c:catAx>
        <c:axId val="147784448"/>
        <c:scaling>
          <c:orientation val="minMax"/>
        </c:scaling>
        <c:delete val="0"/>
        <c:axPos val="b"/>
        <c:majorTickMark val="out"/>
        <c:minorTickMark val="none"/>
        <c:tickLblPos val="nextTo"/>
        <c:txPr>
          <a:bodyPr rot="-5400000" vert="horz"/>
          <a:lstStyle/>
          <a:p>
            <a:pPr>
              <a:defRPr sz="1400"/>
            </a:pPr>
            <a:endParaRPr lang="en-US"/>
          </a:p>
        </c:txPr>
        <c:crossAx val="147785984"/>
        <c:crosses val="autoZero"/>
        <c:auto val="1"/>
        <c:lblAlgn val="ctr"/>
        <c:lblOffset val="100"/>
        <c:tickLblSkip val="1"/>
        <c:noMultiLvlLbl val="0"/>
      </c:catAx>
      <c:valAx>
        <c:axId val="147785984"/>
        <c:scaling>
          <c:orientation val="minMax"/>
          <c:max val="100"/>
        </c:scaling>
        <c:delete val="0"/>
        <c:axPos val="l"/>
        <c:majorGridlines/>
        <c:numFmt formatCode="0.0" sourceLinked="1"/>
        <c:majorTickMark val="out"/>
        <c:minorTickMark val="none"/>
        <c:tickLblPos val="nextTo"/>
        <c:txPr>
          <a:bodyPr/>
          <a:lstStyle/>
          <a:p>
            <a:pPr>
              <a:defRPr sz="1400"/>
            </a:pPr>
            <a:endParaRPr lang="en-US"/>
          </a:p>
        </c:txPr>
        <c:crossAx val="14778444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320093</xdr:colOff>
      <xdr:row>10</xdr:row>
      <xdr:rowOff>161925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3016918" cy="1981200"/>
        </a:xfrm>
        <a:prstGeom prst="rect">
          <a:avLst/>
        </a:prstGeom>
      </xdr:spPr>
    </xdr:pic>
    <xdr:clientData/>
  </xdr:twoCellAnchor>
  <xdr:twoCellAnchor>
    <xdr:from>
      <xdr:col>0</xdr:col>
      <xdr:colOff>1</xdr:colOff>
      <xdr:row>12</xdr:row>
      <xdr:rowOff>114300</xdr:rowOff>
    </xdr:from>
    <xdr:to>
      <xdr:col>13</xdr:col>
      <xdr:colOff>352426</xdr:colOff>
      <xdr:row>32</xdr:row>
      <xdr:rowOff>47626</xdr:rowOff>
    </xdr:to>
    <xdr:sp macro="" textlink="">
      <xdr:nvSpPr>
        <xdr:cNvPr id="3" name="TextBox 2"/>
        <xdr:cNvSpPr txBox="1"/>
      </xdr:nvSpPr>
      <xdr:spPr>
        <a:xfrm>
          <a:off x="1" y="2295525"/>
          <a:ext cx="13049250" cy="3552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24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National Diabetes Insulin Pump Audit (NDIPA) 2013-2014 and 2014-2015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Interactive report for participating Specialist Services in England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report provides England and Specialist Service level data for the NDIPA 2013-14 and 2014-15 audits.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How to use this spreadsheet</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You can select your Specialist Service from the drop down list at the top of the Hospital Report,  this will feed the rest of the report and provide you with data for the chosen Specialist Service.  If you need any assistance using this file please email </a:t>
          </a:r>
          <a:r>
            <a:rPr kumimoji="0" lang="en-GB" sz="1100" b="0" i="0" u="none" strike="noStrike" kern="0" cap="none" spc="0" normalizeH="0" baseline="0" noProof="0">
              <a:ln>
                <a:noFill/>
              </a:ln>
              <a:solidFill>
                <a:srgbClr val="002060"/>
              </a:solidFill>
              <a:effectLst/>
              <a:uLnTx/>
              <a:uFillTx/>
              <a:latin typeface="Arial" panose="020B0604020202020204" pitchFamily="34" charset="0"/>
              <a:ea typeface="+mn-ea"/>
              <a:cs typeface="Arial" panose="020B0604020202020204" pitchFamily="34" charset="0"/>
            </a:rPr>
            <a:t>diabetes@hscic.gov.uk</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detail regarding the Data Quality of the information contained within this spreadsheet and the methodology used for the audit please see the "National Diabetes Insulin Pump Audit Report" accompanying this spreadsheet </a:t>
          </a:r>
          <a:r>
            <a:rPr lang="en-GB" sz="1100" u="sng">
              <a:solidFill>
                <a:schemeClr val="dk1"/>
              </a:solidFill>
              <a:effectLst/>
              <a:latin typeface="+mn-lt"/>
              <a:ea typeface="+mn-ea"/>
              <a:cs typeface="+mn-cs"/>
              <a:hlinkClick xmlns:r="http://schemas.openxmlformats.org/officeDocument/2006/relationships" r:id=""/>
            </a:rPr>
            <a:t>http://www.hscic.gov.uk/pubs/ndareport1</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144</xdr:row>
      <xdr:rowOff>31750</xdr:rowOff>
    </xdr:from>
    <xdr:to>
      <xdr:col>8</xdr:col>
      <xdr:colOff>558800</xdr:colOff>
      <xdr:row>166</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6</xdr:col>
      <xdr:colOff>869675</xdr:colOff>
      <xdr:row>7</xdr:row>
      <xdr:rowOff>140166</xdr:rowOff>
    </xdr:to>
    <xdr:pic>
      <xdr:nvPicPr>
        <xdr:cNvPr id="3" name="Picture 2"/>
        <xdr:cNvPicPr>
          <a:picLocks noChangeAspect="1"/>
        </xdr:cNvPicPr>
      </xdr:nvPicPr>
      <xdr:blipFill>
        <a:blip xmlns:r="http://schemas.openxmlformats.org/officeDocument/2006/relationships" r:embed="rId2"/>
        <a:stretch>
          <a:fillRect/>
        </a:stretch>
      </xdr:blipFill>
      <xdr:spPr>
        <a:xfrm>
          <a:off x="1" y="1"/>
          <a:ext cx="9301370" cy="1415687"/>
        </a:xfrm>
        <a:prstGeom prst="rect">
          <a:avLst/>
        </a:prstGeom>
      </xdr:spPr>
    </xdr:pic>
    <xdr:clientData/>
  </xdr:twoCellAnchor>
  <xdr:twoCellAnchor>
    <xdr:from>
      <xdr:col>0</xdr:col>
      <xdr:colOff>0</xdr:colOff>
      <xdr:row>67</xdr:row>
      <xdr:rowOff>33130</xdr:rowOff>
    </xdr:from>
    <xdr:to>
      <xdr:col>10</xdr:col>
      <xdr:colOff>1730375</xdr:colOff>
      <xdr:row>85</xdr:row>
      <xdr:rowOff>115956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106</xdr:row>
      <xdr:rowOff>0</xdr:rowOff>
    </xdr:from>
    <xdr:to>
      <xdr:col>9</xdr:col>
      <xdr:colOff>25400</xdr:colOff>
      <xdr:row>124</xdr:row>
      <xdr:rowOff>82826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31</xdr:row>
      <xdr:rowOff>114301</xdr:rowOff>
    </xdr:from>
    <xdr:to>
      <xdr:col>10</xdr:col>
      <xdr:colOff>1730375</xdr:colOff>
      <xdr:row>62</xdr:row>
      <xdr:rowOff>111126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scic.gov.uk/catalogue/PUB19900/nati-diab-audi-rep1-eng-sec-care-data-tab-2013-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ummary"/>
      <sheetName val="Header"/>
      <sheetName val="Registration&amp;Demo"/>
      <sheetName val="CareProcessCompletion"/>
      <sheetName val="CareProcessCompletionData"/>
      <sheetName val="CareProcessCompletionDataCCG"/>
      <sheetName val="StructuredEducation"/>
      <sheetName val="TargetAchievement"/>
      <sheetName val="TargetAcheivementData"/>
      <sheetName val="TargetAcheivementDataCCG"/>
      <sheetName val="T1 Registrations"/>
      <sheetName val="T2 other  Registrations"/>
      <sheetName val="2013-14 Type 1 CP_TT"/>
      <sheetName val="2014-15 Type 1 CP_TT"/>
      <sheetName val="2013-14 Type 2 other CP_TT"/>
      <sheetName val="2014-15 Type 2 other CP_TT"/>
      <sheetName val="T1 SE"/>
      <sheetName val="T2 other SE"/>
    </sheetNames>
    <sheetDataSet>
      <sheetData sheetId="0">
        <row r="2">
          <cell r="A2" t="str">
            <v>ABBEY COURT (RWFAC)</v>
          </cell>
        </row>
        <row r="3">
          <cell r="A3" t="str">
            <v>ADDENBROOKE'S HOSPITAL (RGT01)</v>
          </cell>
        </row>
        <row r="4">
          <cell r="A4" t="str">
            <v>AINTREE UNIVERSITY HOSPITAL NHS FOUNDATION TRUST (REM)</v>
          </cell>
        </row>
        <row r="5">
          <cell r="A5" t="str">
            <v>BARKING, HAVERING AND REDBRIDGE UNIVERSITY HOSPITALS NHS TRUST (RF4)</v>
          </cell>
        </row>
        <row r="6">
          <cell r="A6" t="str">
            <v>BARNET HOSPITAL (RAL26)</v>
          </cell>
        </row>
        <row r="7">
          <cell r="A7" t="str">
            <v>BARNSLEY HOSPITAL NHS FOUNDATION TRUST (RFF)</v>
          </cell>
        </row>
        <row r="8">
          <cell r="A8" t="str">
            <v>BASILDON UNIVERSITY HOSPITAL (RDDH0)</v>
          </cell>
        </row>
        <row r="9">
          <cell r="A9" t="str">
            <v>BEDFORD HOSPITAL SOUTH WING (RC110)</v>
          </cell>
        </row>
        <row r="10">
          <cell r="A10" t="str">
            <v>BERKSHIRE HEALTHCARE NHS FOUNDATION TRUST (RWX)</v>
          </cell>
        </row>
        <row r="11">
          <cell r="A11" t="str">
            <v>BERKSHIRE HEALTHCARE NHS TRUST HEADQUARTERS (RWXHQ)</v>
          </cell>
        </row>
        <row r="12">
          <cell r="A12" t="str">
            <v>BRADFORD TEACHING HOSPITALS NHS FOUNDATION TRUST (RAE)</v>
          </cell>
        </row>
        <row r="13">
          <cell r="A13" t="str">
            <v>BRISTOL ROYAL INFIRMARY (RA701)</v>
          </cell>
        </row>
        <row r="14">
          <cell r="A14" t="str">
            <v>BROOMFIELD HOSPITAL (RQ8L0)</v>
          </cell>
        </row>
        <row r="15">
          <cell r="A15" t="str">
            <v>BUCKINGHAMSHIRE HEALTHCARE NHS TRUST (RXQ)</v>
          </cell>
        </row>
        <row r="16">
          <cell r="A16" t="str">
            <v>CALDERDALE ROYAL HOSPITAL (RWY02)</v>
          </cell>
        </row>
        <row r="17">
          <cell r="A17" t="str">
            <v>CAMPUS FOR AGEING AND VITALITY (RTD03)</v>
          </cell>
        </row>
        <row r="18">
          <cell r="A18" t="str">
            <v>CENTRAL MANCHESTER UNIVERSITY HOSPITALS NHS FOUNDATION TRUST (RW3)</v>
          </cell>
        </row>
        <row r="19">
          <cell r="A19" t="str">
            <v>CENTRAL MIDDLESEX HOSPITAL (RV831)</v>
          </cell>
        </row>
        <row r="20">
          <cell r="A20" t="str">
            <v>CHASE FARM HOSPITAL (RALC7)</v>
          </cell>
        </row>
        <row r="21">
          <cell r="A21" t="str">
            <v>CHESTERFIELD ROYAL HOSPITAL (RFSDA)</v>
          </cell>
        </row>
        <row r="22">
          <cell r="A22" t="str">
            <v>CHURCHILL HOSPITAL (RTH02)</v>
          </cell>
        </row>
        <row r="23">
          <cell r="A23" t="str">
            <v>COLCHESTER GENERAL HOSPITAL (RDEE4)</v>
          </cell>
        </row>
        <row r="24">
          <cell r="A24" t="str">
            <v>CONQUEST HOSPITAL (RXH49)</v>
          </cell>
        </row>
        <row r="25">
          <cell r="A25" t="str">
            <v>COUNTESS OF CHESTER HOSPITAL NHS FOUNDATION TRUST (RJR00)</v>
          </cell>
        </row>
        <row r="26">
          <cell r="A26" t="str">
            <v>COUNTY DURHAM AND DARLINGTON NHS FOUNDATION TRUST (RXP)</v>
          </cell>
        </row>
        <row r="27">
          <cell r="A27" t="str">
            <v>CROYDON UNIVERSITY HOSPITAL (RJ611)</v>
          </cell>
        </row>
        <row r="28">
          <cell r="A28" t="str">
            <v>DERBY TEACHING HOSPITALS NHS FOUNDATION TRUST (RTG00)</v>
          </cell>
        </row>
        <row r="29">
          <cell r="A29" t="str">
            <v>DERRIFORD HOSPITAL (RK950)</v>
          </cell>
        </row>
        <row r="30">
          <cell r="A30" t="str">
            <v>DORSET COUNTY HOSPITAL (RBD01)</v>
          </cell>
        </row>
        <row r="31">
          <cell r="A31" t="str">
            <v>EALING HOSPITAL (RC368)</v>
          </cell>
        </row>
        <row r="32">
          <cell r="A32" t="str">
            <v>EALING HOSPITAL NHS TRUST (RC3)</v>
          </cell>
        </row>
        <row r="33">
          <cell r="A33" t="str">
            <v>EAST AND NORTH HERTFORDSHIRE NHS TRUST (RWH)</v>
          </cell>
        </row>
        <row r="34">
          <cell r="A34" t="str">
            <v>EAST SUSSEX HEALTHCARE NHS TRUST (RXC)</v>
          </cell>
        </row>
        <row r="35">
          <cell r="A35" t="str">
            <v>EASTBOURNE DISTRICT GENERAL HOSPITAL (RXC02)</v>
          </cell>
        </row>
        <row r="36">
          <cell r="A36" t="str">
            <v>EPSOM AND ST HELIER UNIVERSITY HOSPITALS NHS TRUST (RVR)</v>
          </cell>
        </row>
        <row r="37">
          <cell r="A37" t="str">
            <v>FRIMLEY PARK HOSPITAL (RDU01)</v>
          </cell>
        </row>
        <row r="38">
          <cell r="A38" t="str">
            <v>GEORGE ELIOT HOSPITAL NHS TRUST (RLT00)</v>
          </cell>
        </row>
        <row r="39">
          <cell r="A39" t="str">
            <v>GLOUCESTERSHIRE HOSPITALS NHS FOUNDATION TRUST (RTE)</v>
          </cell>
        </row>
        <row r="40">
          <cell r="A40" t="str">
            <v>HEREFORD COUNTY HOSPITAL (RLQ01)</v>
          </cell>
        </row>
        <row r="41">
          <cell r="A41" t="str">
            <v>HOMERTON UNIVERSITY HOSPITAL NHS FOUNDATION TRUST (RQX00)</v>
          </cell>
        </row>
        <row r="42">
          <cell r="A42" t="str">
            <v>HOSPITAL OF ST CROSS (RKB03)</v>
          </cell>
        </row>
        <row r="43">
          <cell r="A43" t="str">
            <v>HULL ROYAL INFIRMARY (RWA01)</v>
          </cell>
        </row>
        <row r="44">
          <cell r="A44" t="str">
            <v>IMPERIAL COLLEGE HEALTHCARE NHS TRUST (RYJ)</v>
          </cell>
        </row>
        <row r="45">
          <cell r="A45" t="str">
            <v>ISLE OF WIGHT NHS TRUST (R1F)</v>
          </cell>
        </row>
        <row r="46">
          <cell r="A46" t="str">
            <v>JAMES PAGET UNIVERSITY HOSPITAL (RGP75)</v>
          </cell>
        </row>
        <row r="47">
          <cell r="A47" t="str">
            <v>KING'S COLLEGE HOSPITAL (DENMARK HILL) (RJZ01)</v>
          </cell>
        </row>
        <row r="48">
          <cell r="A48" t="str">
            <v>KINGSTON HOSPITAL (RAX01)</v>
          </cell>
        </row>
        <row r="49">
          <cell r="A49" t="str">
            <v>LEICESTER GENERAL HOSPITAL (RWEAK)</v>
          </cell>
        </row>
        <row r="50">
          <cell r="A50" t="str">
            <v>LUTON AND DUNSTABLE UNIVERSITY HOSPITAL NHS FOUNDATION TRUST (RC9)</v>
          </cell>
        </row>
        <row r="51">
          <cell r="A51" t="str">
            <v>MANCHESTER ROYAL INFIRMARY (RW3MR)</v>
          </cell>
        </row>
        <row r="52">
          <cell r="A52" t="str">
            <v>MUSGROVE PARK HOSPITAL (RBA11)</v>
          </cell>
        </row>
        <row r="53">
          <cell r="A53" t="str">
            <v>NEWHAM GENERAL HOSPITAL (R1HNH)</v>
          </cell>
        </row>
        <row r="54">
          <cell r="A54" t="str">
            <v>NORTH TEES AND HARTLEPOOL NHS FOUNDATION TRUST (RVW)</v>
          </cell>
        </row>
        <row r="55">
          <cell r="A55" t="str">
            <v>NORTH WEST LONDON HOSPITALS NHS TRUST (RV8)</v>
          </cell>
        </row>
        <row r="56">
          <cell r="A56" t="str">
            <v>NORTHERN DEVON HEALTHCARE NHS TRUST (RBZ)</v>
          </cell>
        </row>
        <row r="57">
          <cell r="A57" t="str">
            <v>NORTHERN GENERAL HOSPITAL (RHQNG)</v>
          </cell>
        </row>
        <row r="58">
          <cell r="A58" t="str">
            <v>NORTHERN LINCOLNSHIRE AND GOOLE NHS FOUNDATION TRUST (RJL00)</v>
          </cell>
        </row>
        <row r="59">
          <cell r="A59" t="str">
            <v>NORTHUMBRIA HEALTHCARE NHS FOUNDATION TRUST (RTF)</v>
          </cell>
        </row>
        <row r="60">
          <cell r="A60" t="str">
            <v>OXFORD UNIVERSITY HOSPITALS NHS FOUNDATION TRUST (RTH)</v>
          </cell>
        </row>
        <row r="61">
          <cell r="A61" t="str">
            <v>PENNINE ACUTE HOSPITALS NHS TRUST (RW600)</v>
          </cell>
        </row>
        <row r="62">
          <cell r="A62" t="str">
            <v>POOLE GENERAL HOSPITAL (RD300)</v>
          </cell>
        </row>
        <row r="63">
          <cell r="A63" t="str">
            <v>POTTERS BAR COMMUNITY HOSPITAL (RY402)</v>
          </cell>
        </row>
        <row r="64">
          <cell r="A64" t="str">
            <v>QUEEN ELIZABETH HOSPITAL (RJ231)</v>
          </cell>
        </row>
        <row r="65">
          <cell r="A65" t="str">
            <v>QUEEN MARYS HOSPITAL (RJ230)</v>
          </cell>
        </row>
        <row r="66">
          <cell r="A66" t="str">
            <v>QUEEN'S HOSPITAL, BURTON UPON TRENT (RJF02)</v>
          </cell>
        </row>
        <row r="67">
          <cell r="A67" t="str">
            <v>ROYAL ALBERT EDWARD INFIRMARY (RRF02)</v>
          </cell>
        </row>
        <row r="68">
          <cell r="A68" t="str">
            <v>ROYAL BLACKBURN HOSPITAL (RXR20)</v>
          </cell>
        </row>
        <row r="69">
          <cell r="A69" t="str">
            <v>ROYAL BOURNEMOUTH GENERAL HOSPITAL (RDZ20)</v>
          </cell>
        </row>
        <row r="70">
          <cell r="A70" t="str">
            <v>ROYAL CORNWALL HOSPITALS NHS TRUST (REF)</v>
          </cell>
        </row>
        <row r="71">
          <cell r="A71" t="str">
            <v>ROYAL DEVON &amp; EXETER HOSPITAL (WONFORD) (RH801)</v>
          </cell>
        </row>
        <row r="72">
          <cell r="A72" t="str">
            <v>ROYAL FREE HOSPITAL (RAL01)</v>
          </cell>
        </row>
        <row r="73">
          <cell r="A73" t="str">
            <v>ROYAL HALLAMSHIRE HOSPITAL (RHQHH)</v>
          </cell>
        </row>
        <row r="74">
          <cell r="A74" t="str">
            <v>ROYAL SURREY COUNTY HOSPITAL (RA201)</v>
          </cell>
        </row>
        <row r="75">
          <cell r="A75" t="str">
            <v>ROYAL UNITED HOSPITAL (RD130)</v>
          </cell>
        </row>
        <row r="76">
          <cell r="A76" t="str">
            <v>RUSSELLS HALL HOSPITAL (RNA01)</v>
          </cell>
        </row>
        <row r="77">
          <cell r="A77" t="str">
            <v>SALFORD ROYAL (RM301)</v>
          </cell>
        </row>
        <row r="78">
          <cell r="A78" t="str">
            <v>SALISBURY HEALTH CARE NHS TRUST (RNZ00)</v>
          </cell>
        </row>
        <row r="79">
          <cell r="A79" t="str">
            <v>SANDWELL AND WEST BIRMINGHAM HOSPITALS NHS TRUST (RXK00)</v>
          </cell>
        </row>
        <row r="80">
          <cell r="A80" t="str">
            <v>SANDWELL GENERAL HOSPITAL (RXK01)</v>
          </cell>
        </row>
        <row r="81">
          <cell r="A81" t="str">
            <v>SHEFFIELD TEACHING HOSPITALS NHS FOUNDATION TRUST (RHQ)</v>
          </cell>
        </row>
        <row r="82">
          <cell r="A82" t="str">
            <v>SHERWOOD FOREST HOSPITALS NHS FOUNDATION TRUST (RK5)</v>
          </cell>
        </row>
        <row r="83">
          <cell r="A83" t="str">
            <v>SHREWSBURY AND TELFORD HOSPITAL NHS TRUST (RXW)</v>
          </cell>
        </row>
        <row r="84">
          <cell r="A84" t="str">
            <v>SOUTH TYNESIDE NHS FOUNDATION TRUST (RE9)</v>
          </cell>
        </row>
        <row r="85">
          <cell r="A85" t="str">
            <v>SOUTHAMPTON GENERAL HOSPITAL (RHM01)</v>
          </cell>
        </row>
        <row r="86">
          <cell r="A86" t="str">
            <v>SOUTHPORT AND ORMSKIRK HOSPITAL NHS TRUST (RVY)</v>
          </cell>
        </row>
        <row r="87">
          <cell r="A87" t="str">
            <v>ST GEORGE'S HOSPITAL (TOOTING) (RJ701)</v>
          </cell>
        </row>
        <row r="88">
          <cell r="A88" t="str">
            <v>ST HELENS HOSPITAL (RBN02)</v>
          </cell>
        </row>
        <row r="89">
          <cell r="A89" t="str">
            <v>ST JAMES'S UNIVERSITY HOSPITAL (RR813)</v>
          </cell>
        </row>
        <row r="90">
          <cell r="A90" t="str">
            <v>ST PETER'S HOSPITAL (RTK01)</v>
          </cell>
        </row>
        <row r="91">
          <cell r="A91" t="str">
            <v>SUFFOLK GP FEDERATION (NDL)</v>
          </cell>
        </row>
        <row r="92">
          <cell r="A92" t="str">
            <v>SUNDERLAND ROYAL HOSPITAL (RLNGL)</v>
          </cell>
        </row>
        <row r="93">
          <cell r="A93" t="str">
            <v>SURREY AND SUSSEX HEALTHCARE NHS TRUST (RTP00)</v>
          </cell>
        </row>
        <row r="94">
          <cell r="A94" t="str">
            <v>TAMESIDE GENERAL HOSPITAL (RMP01)</v>
          </cell>
        </row>
        <row r="95">
          <cell r="A95" t="str">
            <v>THE JAMES COOK UNIVERSITY HOSPITAL (RTRAT)</v>
          </cell>
        </row>
        <row r="96">
          <cell r="A96" t="str">
            <v>THE MAIDSTONE HOSPITAL (RWF03)</v>
          </cell>
        </row>
        <row r="97">
          <cell r="A97" t="str">
            <v>THE PRINCESS ALEXANDRA HOSPITAL NHS TRUST (RQW)</v>
          </cell>
        </row>
        <row r="98">
          <cell r="A98" t="str">
            <v>THE ROYAL LIVERPOOL UNIVERSITY HOSPITAL (RQ617)</v>
          </cell>
        </row>
        <row r="99">
          <cell r="A99" t="str">
            <v>THE ROYAL LONDON HOSPITAL (R1H12)</v>
          </cell>
        </row>
        <row r="100">
          <cell r="A100" t="str">
            <v>THE ROYAL WOLVERHAMPTON NHS TRUST (RL4)</v>
          </cell>
        </row>
        <row r="101">
          <cell r="A101" t="str">
            <v>THE TUNBRIDGE WELLS HOSPITAL (RWFTW)</v>
          </cell>
        </row>
        <row r="102">
          <cell r="A102" t="str">
            <v>THE WHITTINGTON HOSPITAL (RKEQ4)</v>
          </cell>
        </row>
        <row r="103">
          <cell r="A103" t="str">
            <v>TRAFFORD GENERAL HOSPITAL (RW3TR)</v>
          </cell>
        </row>
        <row r="104">
          <cell r="A104" t="str">
            <v>UNIVERSITY HOSPITAL (COVENTRY) (RKB01)</v>
          </cell>
        </row>
        <row r="105">
          <cell r="A105" t="str">
            <v>UNIVERSITY HOSPITAL BIRMINGHAM (RRJ24)</v>
          </cell>
        </row>
        <row r="106">
          <cell r="A106" t="str">
            <v>UNIVERSITY HOSPITAL LEWISHAM (RJ224)</v>
          </cell>
        </row>
        <row r="107">
          <cell r="A107" t="str">
            <v>UNIVERSITY HOSPITAL OF SOUTH MANCHESTER NHS FOUNDATION TRUST (RM2)</v>
          </cell>
        </row>
        <row r="108">
          <cell r="A108" t="str">
            <v>WARWICK HOSPITAL (RJC02)</v>
          </cell>
        </row>
        <row r="109">
          <cell r="A109" t="str">
            <v>WEST SUFFOLK HOSPITAL (RGR50)</v>
          </cell>
        </row>
        <row r="110">
          <cell r="A110" t="str">
            <v>WHIPPS CROSS UNIVERSITY HOSPITAL (R1HKH)</v>
          </cell>
        </row>
        <row r="111">
          <cell r="A111" t="str">
            <v>WITHINGTON HOSPITAL (RM201)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showGridLines="0" tabSelected="1" workbookViewId="0">
      <selection activeCell="K36" sqref="K36"/>
    </sheetView>
  </sheetViews>
  <sheetFormatPr defaultRowHeight="14.25" x14ac:dyDescent="0.2"/>
  <cols>
    <col min="2" max="2" width="58.625" customWidth="1"/>
  </cols>
  <sheetData>
    <row r="2" spans="1:1" ht="15" x14ac:dyDescent="0.25">
      <c r="A2"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S195"/>
  <sheetViews>
    <sheetView showGridLines="0" topLeftCell="A148" zoomScale="75" zoomScaleNormal="75" workbookViewId="0">
      <selection activeCell="B12" sqref="B12:F12"/>
    </sheetView>
  </sheetViews>
  <sheetFormatPr defaultRowHeight="14.25" x14ac:dyDescent="0.2"/>
  <cols>
    <col min="1" max="1" width="16.125" customWidth="1"/>
    <col min="2" max="2" width="22.375" customWidth="1"/>
    <col min="3" max="10" width="18" customWidth="1"/>
    <col min="11" max="11" width="23.375" customWidth="1"/>
  </cols>
  <sheetData>
    <row r="10" spans="2:8" ht="20.25" x14ac:dyDescent="0.3">
      <c r="B10" s="85" t="s">
        <v>130</v>
      </c>
      <c r="C10" s="85"/>
      <c r="D10" s="85"/>
      <c r="E10" s="85"/>
      <c r="F10" s="85"/>
    </row>
    <row r="11" spans="2:8" ht="21" x14ac:dyDescent="0.35">
      <c r="B11" s="83" t="s">
        <v>131</v>
      </c>
      <c r="C11" s="84"/>
      <c r="D11" s="84"/>
      <c r="E11" s="53"/>
      <c r="F11" s="54"/>
    </row>
    <row r="12" spans="2:8" ht="20.25" x14ac:dyDescent="0.2">
      <c r="B12" s="97" t="s">
        <v>205</v>
      </c>
      <c r="C12" s="98"/>
      <c r="D12" s="98"/>
      <c r="E12" s="98"/>
      <c r="F12" s="99"/>
      <c r="H12" s="68" t="str">
        <f>VLOOKUP($B$12,'Hospital Lookup'!$G$2:$H$47,2,FALSE)</f>
        <v>RLQ01</v>
      </c>
    </row>
    <row r="13" spans="2:8" ht="20.25" x14ac:dyDescent="0.3">
      <c r="B13" s="52"/>
      <c r="C13" s="52"/>
      <c r="D13" s="52"/>
      <c r="E13" s="52"/>
    </row>
    <row r="17" spans="1:11" ht="26.25" x14ac:dyDescent="0.4">
      <c r="A17" s="22" t="str">
        <f>VLOOKUP('Hospital Report'!$H$12,'Hospital Lookup'!$A$2:$G$47,2,FALSE)</f>
        <v>Hereford County Hospital</v>
      </c>
    </row>
    <row r="19" spans="1:11" s="80" customFormat="1" ht="38.25" customHeight="1" x14ac:dyDescent="0.25">
      <c r="A19" s="100" t="str">
        <f>A17&amp;" had "&amp;VLOOKUP('Hospital Report'!$H$12,Data!$A$7:$DD$74,3,FALSE)&amp;" people on pumps of which "&amp;VLOOKUP('Hospital Report'!$H$12,Data!$A$7:$DD$74,5,FALSE)&amp;" were classified as having Type 2 or other diabetes (those with Type 2 diabetes have been removed from this report - please see National Report for more information)"</f>
        <v>Hereford County Hospital had 67 people on pumps of which 30 were classified as having Type 2 or other diabetes (those with Type 2 diabetes have been removed from this report - please see National Report for more information)</v>
      </c>
      <c r="B19" s="100"/>
      <c r="C19" s="100"/>
      <c r="D19" s="100"/>
      <c r="E19" s="100"/>
      <c r="F19" s="100"/>
      <c r="G19" s="100"/>
      <c r="H19" s="100"/>
      <c r="I19" s="100"/>
      <c r="J19" s="100"/>
      <c r="K19" s="100"/>
    </row>
    <row r="20" spans="1:11" ht="18" x14ac:dyDescent="0.25">
      <c r="A20" s="28"/>
      <c r="B20" s="28"/>
      <c r="C20" s="28"/>
      <c r="D20" s="28"/>
      <c r="E20" s="28"/>
      <c r="F20" s="28"/>
    </row>
    <row r="21" spans="1:11" ht="18" x14ac:dyDescent="0.25">
      <c r="A21" s="28" t="str">
        <f>ROUND((VLOOKUP('Hospital Report'!$H$12,'Data for Figure 1'!$A$3:$E$44,5,FALSE)),1)&amp;" per cent of people with Type 1 diabetes being seen by "&amp;A17&amp;" were receiving Insulin Pump Therapy compared to "&amp;ROUND('Data for Figure 1'!E45,1)&amp;" for all participating hospitals"</f>
        <v>9.6 per cent of people with Type 1 diabetes being seen by Hereford County Hospital were receiving Insulin Pump Therapy compared to 12.2 for all participating hospitals</v>
      </c>
      <c r="B21" s="28"/>
      <c r="C21" s="28"/>
      <c r="D21" s="28"/>
      <c r="E21" s="28"/>
      <c r="F21" s="28"/>
    </row>
    <row r="22" spans="1:11" ht="18" x14ac:dyDescent="0.25">
      <c r="A22" s="28"/>
      <c r="B22" s="28"/>
      <c r="C22" s="28"/>
      <c r="D22" s="28"/>
      <c r="E22" s="28"/>
      <c r="F22" s="28"/>
    </row>
    <row r="23" spans="1:11" s="79" customFormat="1" ht="41.25" customHeight="1" x14ac:dyDescent="0.2">
      <c r="A23" s="96" t="s">
        <v>198</v>
      </c>
      <c r="B23" s="96"/>
      <c r="C23" s="96"/>
      <c r="D23" s="96"/>
      <c r="E23" s="96"/>
      <c r="F23" s="96"/>
      <c r="G23" s="96"/>
      <c r="H23" s="96"/>
      <c r="I23" s="96"/>
      <c r="J23" s="96"/>
      <c r="K23" s="96"/>
    </row>
    <row r="24" spans="1:11" s="79" customFormat="1" ht="39" customHeight="1" x14ac:dyDescent="0.2">
      <c r="A24" s="96" t="str">
        <f>"In the majority of tables and charts contained within this report the two audit years have been added together, with the exception of Figure 1 where information for 2014-15 has been used.  Table 1 provides the participation for "&amp;A17</f>
        <v>In the majority of tables and charts contained within this report the two audit years have been added together, with the exception of Figure 1 where information for 2014-15 has been used.  Table 1 provides the participation for Hereford County Hospital</v>
      </c>
      <c r="B24" s="96"/>
      <c r="C24" s="96"/>
      <c r="D24" s="96"/>
      <c r="E24" s="96"/>
      <c r="F24" s="96"/>
      <c r="G24" s="96"/>
      <c r="H24" s="96"/>
      <c r="I24" s="96"/>
      <c r="J24" s="96"/>
      <c r="K24" s="96"/>
    </row>
    <row r="25" spans="1:11" ht="18" x14ac:dyDescent="0.25">
      <c r="A25" s="27"/>
      <c r="B25" s="28"/>
      <c r="C25" s="28"/>
      <c r="D25" s="28"/>
      <c r="E25" s="28"/>
      <c r="F25" s="28"/>
    </row>
    <row r="26" spans="1:11" ht="18" x14ac:dyDescent="0.25">
      <c r="A26" s="27" t="str">
        <f>"Table 1: "&amp;A17&amp;" participated in the National Insulin Pump Audit (NIPA)"</f>
        <v>Table 1: Hereford County Hospital participated in the National Insulin Pump Audit (NIPA)</v>
      </c>
      <c r="B26" s="28"/>
      <c r="C26" s="28"/>
      <c r="D26" s="28"/>
      <c r="E26" s="28"/>
      <c r="F26" s="28"/>
    </row>
    <row r="27" spans="1:11" ht="11.25" customHeight="1" x14ac:dyDescent="0.25">
      <c r="A27" s="27"/>
      <c r="B27" s="28"/>
      <c r="C27" s="28"/>
      <c r="D27" s="28"/>
      <c r="E27" s="28"/>
      <c r="F27" s="28"/>
    </row>
    <row r="28" spans="1:11" ht="18" x14ac:dyDescent="0.25">
      <c r="A28" s="28"/>
      <c r="B28" s="29" t="s">
        <v>127</v>
      </c>
      <c r="C28" s="30" t="str">
        <f>IF(VLOOKUP('Hospital Report'!$H$12,'Hospital Lookup'!$A$2:$D$47,3,FALSE)=1,"Y","N")</f>
        <v>N</v>
      </c>
      <c r="D28" s="28"/>
      <c r="E28" s="28"/>
      <c r="F28" s="28"/>
    </row>
    <row r="29" spans="1:11" ht="18" x14ac:dyDescent="0.25">
      <c r="A29" s="28"/>
      <c r="B29" s="29" t="s">
        <v>126</v>
      </c>
      <c r="C29" s="30" t="str">
        <f>IF(VLOOKUP('Hospital Report'!$H$12,'Hospital Lookup'!$A$2:$D$47,4,FALSE)=1,"Y","N")</f>
        <v>Y</v>
      </c>
      <c r="D29" s="28"/>
      <c r="E29" s="28"/>
      <c r="F29" s="28"/>
    </row>
    <row r="30" spans="1:11" ht="18" x14ac:dyDescent="0.25">
      <c r="A30" s="28"/>
      <c r="B30" s="28"/>
      <c r="C30" s="28"/>
      <c r="D30" s="28"/>
      <c r="E30" s="28"/>
      <c r="F30" s="28"/>
    </row>
    <row r="31" spans="1:11" ht="18" x14ac:dyDescent="0.25">
      <c r="A31" s="27" t="s">
        <v>0</v>
      </c>
      <c r="B31" s="28"/>
      <c r="C31" s="28"/>
      <c r="D31" s="28"/>
      <c r="E31" s="28"/>
      <c r="F31" s="28"/>
    </row>
    <row r="32" spans="1:11" ht="18" x14ac:dyDescent="0.25">
      <c r="A32" s="28"/>
      <c r="B32" s="28"/>
      <c r="C32" s="28"/>
      <c r="D32" s="28"/>
      <c r="E32" s="28"/>
      <c r="F32" s="28"/>
    </row>
    <row r="33" spans="1:6" ht="18" x14ac:dyDescent="0.25">
      <c r="A33" s="28"/>
      <c r="B33" s="28"/>
      <c r="C33" s="28"/>
      <c r="D33" s="28"/>
      <c r="E33" s="28"/>
      <c r="F33" s="28"/>
    </row>
    <row r="34" spans="1:6" ht="18" x14ac:dyDescent="0.25">
      <c r="A34" s="28"/>
      <c r="B34" s="28"/>
      <c r="C34" s="28"/>
      <c r="D34" s="28"/>
      <c r="E34" s="28"/>
      <c r="F34" s="28"/>
    </row>
    <row r="35" spans="1:6" ht="18" x14ac:dyDescent="0.25">
      <c r="A35" s="28"/>
      <c r="B35" s="28"/>
      <c r="C35" s="28"/>
      <c r="D35" s="28"/>
      <c r="E35" s="28"/>
      <c r="F35" s="28"/>
    </row>
    <row r="36" spans="1:6" ht="18" x14ac:dyDescent="0.25">
      <c r="A36" s="28"/>
      <c r="B36" s="28"/>
      <c r="C36" s="28"/>
      <c r="D36" s="28"/>
      <c r="E36" s="28"/>
      <c r="F36" s="28"/>
    </row>
    <row r="37" spans="1:6" ht="18" x14ac:dyDescent="0.25">
      <c r="A37" s="28"/>
      <c r="B37" s="28"/>
      <c r="C37" s="28"/>
      <c r="D37" s="28"/>
      <c r="E37" s="28"/>
      <c r="F37" s="28"/>
    </row>
    <row r="38" spans="1:6" ht="18" x14ac:dyDescent="0.25">
      <c r="A38" s="28"/>
      <c r="B38" s="28"/>
      <c r="C38" s="28"/>
      <c r="D38" s="28"/>
      <c r="E38" s="28"/>
      <c r="F38" s="28"/>
    </row>
    <row r="39" spans="1:6" ht="18" x14ac:dyDescent="0.25">
      <c r="A39" s="28"/>
      <c r="B39" s="28"/>
      <c r="C39" s="28"/>
      <c r="D39" s="28"/>
      <c r="E39" s="28"/>
      <c r="F39" s="28"/>
    </row>
    <row r="40" spans="1:6" ht="18" x14ac:dyDescent="0.25">
      <c r="A40" s="28"/>
      <c r="B40" s="28"/>
      <c r="C40" s="28"/>
      <c r="D40" s="28"/>
      <c r="E40" s="28"/>
      <c r="F40" s="28"/>
    </row>
    <row r="41" spans="1:6" ht="18" x14ac:dyDescent="0.25">
      <c r="A41" s="28"/>
      <c r="B41" s="28"/>
      <c r="C41" s="28"/>
      <c r="D41" s="28"/>
      <c r="E41" s="28"/>
      <c r="F41" s="28"/>
    </row>
    <row r="42" spans="1:6" ht="18" x14ac:dyDescent="0.25">
      <c r="A42" s="28"/>
      <c r="B42" s="28"/>
      <c r="C42" s="28"/>
      <c r="D42" s="28"/>
      <c r="E42" s="28"/>
      <c r="F42" s="28"/>
    </row>
    <row r="43" spans="1:6" ht="18" x14ac:dyDescent="0.25">
      <c r="A43" s="28"/>
      <c r="B43" s="28"/>
      <c r="C43" s="28"/>
      <c r="D43" s="28"/>
      <c r="E43" s="28"/>
      <c r="F43" s="28"/>
    </row>
    <row r="44" spans="1:6" ht="18" x14ac:dyDescent="0.25">
      <c r="A44" s="28"/>
      <c r="B44" s="28"/>
      <c r="C44" s="28"/>
      <c r="D44" s="28"/>
      <c r="E44" s="28"/>
      <c r="F44" s="28"/>
    </row>
    <row r="45" spans="1:6" ht="18" x14ac:dyDescent="0.25">
      <c r="A45" s="28"/>
      <c r="B45" s="28"/>
      <c r="C45" s="28"/>
      <c r="D45" s="28"/>
      <c r="E45" s="28"/>
      <c r="F45" s="28"/>
    </row>
    <row r="67" spans="1:1" ht="18" x14ac:dyDescent="0.25">
      <c r="A67" s="27" t="s">
        <v>201</v>
      </c>
    </row>
    <row r="68" spans="1:1" ht="15" x14ac:dyDescent="0.25">
      <c r="A68" s="1"/>
    </row>
    <row r="69" spans="1:1" ht="15" x14ac:dyDescent="0.25">
      <c r="A69" s="1"/>
    </row>
    <row r="70" spans="1:1" ht="15" x14ac:dyDescent="0.25">
      <c r="A70" s="1"/>
    </row>
    <row r="71" spans="1:1" ht="15" x14ac:dyDescent="0.25">
      <c r="A71" s="1"/>
    </row>
    <row r="72" spans="1:1" ht="15" x14ac:dyDescent="0.25">
      <c r="A72" s="1"/>
    </row>
    <row r="73" spans="1:1" ht="15" x14ac:dyDescent="0.25">
      <c r="A73" s="1"/>
    </row>
    <row r="74" spans="1:1" ht="15" x14ac:dyDescent="0.25">
      <c r="A74" s="1"/>
    </row>
    <row r="75" spans="1:1" ht="15" x14ac:dyDescent="0.25">
      <c r="A75" s="1"/>
    </row>
    <row r="76" spans="1:1" ht="15" x14ac:dyDescent="0.25">
      <c r="A76" s="1"/>
    </row>
    <row r="77" spans="1:1" ht="15" x14ac:dyDescent="0.25">
      <c r="A77" s="1"/>
    </row>
    <row r="78" spans="1:1" ht="15" x14ac:dyDescent="0.25">
      <c r="A78" s="1"/>
    </row>
    <row r="79" spans="1:1" ht="15" x14ac:dyDescent="0.25">
      <c r="A79" s="1"/>
    </row>
    <row r="80" spans="1:1" ht="15" x14ac:dyDescent="0.25">
      <c r="A80" s="1"/>
    </row>
    <row r="81" spans="1:11" ht="15" x14ac:dyDescent="0.25">
      <c r="A81" s="1"/>
    </row>
    <row r="82" spans="1:11" ht="15" x14ac:dyDescent="0.25">
      <c r="A82" s="1"/>
    </row>
    <row r="83" spans="1:11" ht="15" x14ac:dyDescent="0.25">
      <c r="A83" s="1"/>
    </row>
    <row r="84" spans="1:11" ht="15" x14ac:dyDescent="0.25">
      <c r="A84" s="1"/>
    </row>
    <row r="85" spans="1:11" ht="15" x14ac:dyDescent="0.25">
      <c r="A85" s="1"/>
    </row>
    <row r="87" spans="1:11" x14ac:dyDescent="0.2">
      <c r="A87" s="24">
        <f>1.96*1.96</f>
        <v>3.8415999999999997</v>
      </c>
      <c r="B87" s="24"/>
      <c r="C87" s="24">
        <v>8</v>
      </c>
      <c r="D87" s="24">
        <f>C87+3</f>
        <v>11</v>
      </c>
      <c r="E87" s="24">
        <f t="shared" ref="E87:K87" si="0">D87+3</f>
        <v>14</v>
      </c>
      <c r="F87" s="24">
        <f t="shared" si="0"/>
        <v>17</v>
      </c>
      <c r="G87" s="24">
        <f t="shared" si="0"/>
        <v>20</v>
      </c>
      <c r="H87" s="24">
        <f t="shared" si="0"/>
        <v>23</v>
      </c>
      <c r="I87" s="24">
        <f t="shared" si="0"/>
        <v>26</v>
      </c>
      <c r="J87" s="24">
        <f t="shared" si="0"/>
        <v>29</v>
      </c>
      <c r="K87" s="24">
        <f t="shared" si="0"/>
        <v>32</v>
      </c>
    </row>
    <row r="88" spans="1:11" ht="15.75" x14ac:dyDescent="0.25">
      <c r="A88" s="91"/>
      <c r="B88" s="92"/>
      <c r="C88" s="36" t="s">
        <v>9</v>
      </c>
      <c r="D88" s="36" t="s">
        <v>10</v>
      </c>
      <c r="E88" s="36" t="s">
        <v>11</v>
      </c>
      <c r="F88" s="36" t="s">
        <v>12</v>
      </c>
      <c r="G88" s="36" t="s">
        <v>13</v>
      </c>
      <c r="H88" s="36" t="s">
        <v>140</v>
      </c>
      <c r="I88" s="36" t="s">
        <v>14</v>
      </c>
      <c r="J88" s="36" t="s">
        <v>15</v>
      </c>
      <c r="K88" s="36" t="s">
        <v>16</v>
      </c>
    </row>
    <row r="89" spans="1:11" ht="31.5" x14ac:dyDescent="0.25">
      <c r="A89" s="88" t="s">
        <v>22</v>
      </c>
      <c r="B89" s="31" t="s">
        <v>137</v>
      </c>
      <c r="C89" s="32">
        <f>IF(ISERROR(C90/C91),"",C90/C91*100)</f>
        <v>72.972972972972968</v>
      </c>
      <c r="D89" s="32">
        <f t="shared" ref="D89:K89" si="1">IF(ISERROR(D90/D91),"",D90/D91*100)</f>
        <v>78.378378378378372</v>
      </c>
      <c r="E89" s="32">
        <f t="shared" si="1"/>
        <v>62.162162162162161</v>
      </c>
      <c r="F89" s="32">
        <f t="shared" si="1"/>
        <v>62.162162162162161</v>
      </c>
      <c r="G89" s="32">
        <f t="shared" si="1"/>
        <v>45.945945945945951</v>
      </c>
      <c r="H89" s="32">
        <f t="shared" si="1"/>
        <v>64.86486486486487</v>
      </c>
      <c r="I89" s="32">
        <f t="shared" si="1"/>
        <v>70.270270270270274</v>
      </c>
      <c r="J89" s="32">
        <f t="shared" si="1"/>
        <v>64.86486486486487</v>
      </c>
      <c r="K89" s="32">
        <f t="shared" si="1"/>
        <v>37.837837837837839</v>
      </c>
    </row>
    <row r="90" spans="1:11" ht="15.75" x14ac:dyDescent="0.25">
      <c r="A90" s="89"/>
      <c r="B90" s="31" t="s">
        <v>26</v>
      </c>
      <c r="C90" s="33">
        <f>VLOOKUP('Hospital Report'!$H$12,Data!$A$7:$DD$52,C$87,FALSE)</f>
        <v>27</v>
      </c>
      <c r="D90" s="33">
        <f>VLOOKUP('Hospital Report'!$H$12,Data!$A$7:$DD$74,D$87,FALSE)</f>
        <v>29</v>
      </c>
      <c r="E90" s="33">
        <f>VLOOKUP('Hospital Report'!$H$12,Data!$A$7:$DD$74,E$87,FALSE)</f>
        <v>23</v>
      </c>
      <c r="F90" s="33">
        <f>VLOOKUP('Hospital Report'!$H$12,Data!$A$7:$DD$74,F$87,FALSE)</f>
        <v>23</v>
      </c>
      <c r="G90" s="33">
        <f>VLOOKUP('Hospital Report'!$H$12,Data!$A$7:$DD$74,G$87,FALSE)</f>
        <v>17</v>
      </c>
      <c r="H90" s="33">
        <f>VLOOKUP('Hospital Report'!$H$12,Data!$A$7:$DD$74,H$87,FALSE)</f>
        <v>24</v>
      </c>
      <c r="I90" s="33">
        <f>VLOOKUP('Hospital Report'!$H$12,Data!$A$7:$DD$74,I$87,FALSE)</f>
        <v>26</v>
      </c>
      <c r="J90" s="33">
        <f>VLOOKUP('Hospital Report'!$H$12,Data!$A$7:$DD$74,J$87,FALSE)</f>
        <v>24</v>
      </c>
      <c r="K90" s="33">
        <f>VLOOKUP('Hospital Report'!$H$12,Data!$A$7:$DD$74,K$87,FALSE)</f>
        <v>14</v>
      </c>
    </row>
    <row r="91" spans="1:11" ht="15.75" x14ac:dyDescent="0.25">
      <c r="A91" s="89"/>
      <c r="B91" s="31" t="s">
        <v>27</v>
      </c>
      <c r="C91" s="33">
        <f>VLOOKUP('Hospital Report'!$H$12,Data!$A$7:$DD$74,C$87+1,FALSE)</f>
        <v>37</v>
      </c>
      <c r="D91" s="33">
        <f>VLOOKUP('Hospital Report'!$H$12,Data!$A$7:$DD$74,D$87+1,FALSE)</f>
        <v>37</v>
      </c>
      <c r="E91" s="33">
        <f>VLOOKUP('Hospital Report'!$H$12,Data!$A$7:$DD$74,E$87+1,FALSE)</f>
        <v>37</v>
      </c>
      <c r="F91" s="33">
        <f>VLOOKUP('Hospital Report'!$H$12,Data!$A$7:$DD$74,F$87+1,FALSE)</f>
        <v>37</v>
      </c>
      <c r="G91" s="33">
        <f>VLOOKUP('Hospital Report'!$H$12,Data!$A$7:$DD$74,G$87+1,FALSE)</f>
        <v>37</v>
      </c>
      <c r="H91" s="33">
        <f>VLOOKUP('Hospital Report'!$H$12,Data!$A$7:$DD$74,H$87+1,FALSE)</f>
        <v>37</v>
      </c>
      <c r="I91" s="33">
        <f>VLOOKUP('Hospital Report'!$H$12,Data!$A$7:$DD$74,I$87+1,FALSE)</f>
        <v>37</v>
      </c>
      <c r="J91" s="33">
        <f>VLOOKUP('Hospital Report'!$H$12,Data!$A$7:$DD$74,J$87+1,FALSE)</f>
        <v>37</v>
      </c>
      <c r="K91" s="33">
        <f>VLOOKUP('Hospital Report'!$H$12,Data!$A$7:$DD$74,K$87+1,FALSE)</f>
        <v>37</v>
      </c>
    </row>
    <row r="92" spans="1:11" ht="31.5" x14ac:dyDescent="0.25">
      <c r="A92" s="89"/>
      <c r="B92" s="31" t="s">
        <v>202</v>
      </c>
      <c r="C92" s="41">
        <f>IF(C89="","",(2*C90+$A$87-(1.96*SQRT($A$87+ 4*C90*(1-(C89/100)))))/(2*(C91+$A$87))*100)</f>
        <v>57.021524526078672</v>
      </c>
      <c r="D92" s="41">
        <f>IF(D89="","",(2*D90+$A$87-(1.96*SQRT($A$87+ 4*D90*(1-(D89/100)))))/(2*(D91+$A$87))*100)</f>
        <v>62.804538726123091</v>
      </c>
      <c r="E92" s="41">
        <f t="shared" ref="E92:K92" si="2">IF(E89="","",(2*E90+$A$87-(1.96*SQRT($A$87+ 4*E90*(1-(E89/100)))))/(2*(E91+$A$87))*100)</f>
        <v>46.10014255281996</v>
      </c>
      <c r="F92" s="41">
        <f t="shared" si="2"/>
        <v>46.10014255281996</v>
      </c>
      <c r="G92" s="41">
        <f t="shared" si="2"/>
        <v>31.038327828457724</v>
      </c>
      <c r="H92" s="41">
        <f t="shared" si="2"/>
        <v>48.758729517569563</v>
      </c>
      <c r="I92" s="41">
        <f t="shared" si="2"/>
        <v>54.216560827956414</v>
      </c>
      <c r="J92" s="41">
        <f t="shared" si="2"/>
        <v>48.758729517569563</v>
      </c>
      <c r="K92" s="41">
        <f t="shared" si="2"/>
        <v>24.063787463891025</v>
      </c>
    </row>
    <row r="93" spans="1:11" ht="31.5" x14ac:dyDescent="0.25">
      <c r="A93" s="90"/>
      <c r="B93" s="31" t="s">
        <v>203</v>
      </c>
      <c r="C93" s="41">
        <f>IF(C89="","",(2*C90+$A$87+(1.96*SQRT($A$87+ 4*C90*(1-(C89/100)))))/(2*(C91+$A$87))*100)</f>
        <v>84.602701753009313</v>
      </c>
      <c r="D93" s="41">
        <f>IF(D89="","",(2*D90+$A$87+(1.96*SQRT($A$87+ 4*D90*(1-(D89/100)))))/(2*(D91+$A$87))*100)</f>
        <v>88.613623148044411</v>
      </c>
      <c r="E93" s="41">
        <f t="shared" ref="E93:K93" si="3">IF(E89="","",(2*E90+$A$87+(1.96*SQRT($A$87+ 4*E90*(1-(E89/100)))))/(2*(E91+$A$87))*100)</f>
        <v>75.936212536108968</v>
      </c>
      <c r="F93" s="41">
        <f t="shared" si="3"/>
        <v>75.936212536108968</v>
      </c>
      <c r="G93" s="41">
        <f t="shared" si="3"/>
        <v>61.61622047523263</v>
      </c>
      <c r="H93" s="41">
        <f t="shared" si="3"/>
        <v>78.174593368899139</v>
      </c>
      <c r="I93" s="41">
        <f t="shared" si="3"/>
        <v>82.510697653591819</v>
      </c>
      <c r="J93" s="41">
        <f t="shared" si="3"/>
        <v>78.174593368899139</v>
      </c>
      <c r="K93" s="41">
        <f t="shared" si="3"/>
        <v>53.899857447180047</v>
      </c>
    </row>
    <row r="94" spans="1:11" s="24" customFormat="1" ht="2.25" customHeight="1" x14ac:dyDescent="0.25">
      <c r="A94" s="34"/>
      <c r="B94" s="35" t="s">
        <v>23</v>
      </c>
      <c r="C94" s="75">
        <f>IF(ISERROR(C89-C92),"",C89-C92)</f>
        <v>15.951448446894297</v>
      </c>
      <c r="D94" s="75">
        <f>IF(ISERROR(D89-D92),"",D89-D92)</f>
        <v>15.57383965225528</v>
      </c>
      <c r="E94" s="75">
        <f t="shared" ref="E94:K94" si="4">IF(ISERROR(E89-E92),"",E89-E92)</f>
        <v>16.062019609342201</v>
      </c>
      <c r="F94" s="75">
        <f t="shared" si="4"/>
        <v>16.062019609342201</v>
      </c>
      <c r="G94" s="75">
        <f t="shared" si="4"/>
        <v>14.907618117488227</v>
      </c>
      <c r="H94" s="75">
        <f t="shared" si="4"/>
        <v>16.106135347295307</v>
      </c>
      <c r="I94" s="75">
        <f t="shared" si="4"/>
        <v>16.05370944231386</v>
      </c>
      <c r="J94" s="75">
        <f t="shared" si="4"/>
        <v>16.106135347295307</v>
      </c>
      <c r="K94" s="75">
        <f t="shared" si="4"/>
        <v>13.774050373946814</v>
      </c>
    </row>
    <row r="95" spans="1:11" s="24" customFormat="1" ht="2.25" customHeight="1" x14ac:dyDescent="0.25">
      <c r="A95" s="34"/>
      <c r="B95" s="35" t="s">
        <v>24</v>
      </c>
      <c r="C95" s="75">
        <f>IF(ISERROR(C93-C89),"",C93-C89)</f>
        <v>11.629728780036345</v>
      </c>
      <c r="D95" s="75">
        <f>IF(ISERROR(D93-D89),"",D93-D89)</f>
        <v>10.235244769666039</v>
      </c>
      <c r="E95" s="75">
        <f t="shared" ref="E95:K95" si="5">IF(ISERROR(E93-E89),"",E93-E89)</f>
        <v>13.774050373946807</v>
      </c>
      <c r="F95" s="75">
        <f t="shared" si="5"/>
        <v>13.774050373946807</v>
      </c>
      <c r="G95" s="75">
        <f t="shared" si="5"/>
        <v>15.670274529286679</v>
      </c>
      <c r="H95" s="75">
        <f t="shared" si="5"/>
        <v>13.309728504034268</v>
      </c>
      <c r="I95" s="75">
        <f t="shared" si="5"/>
        <v>12.240427383321546</v>
      </c>
      <c r="J95" s="75">
        <f t="shared" si="5"/>
        <v>13.309728504034268</v>
      </c>
      <c r="K95" s="75">
        <f t="shared" si="5"/>
        <v>16.062019609342208</v>
      </c>
    </row>
    <row r="96" spans="1:11" ht="31.5" x14ac:dyDescent="0.25">
      <c r="A96" s="88" t="s">
        <v>25</v>
      </c>
      <c r="B96" s="31" t="s">
        <v>137</v>
      </c>
      <c r="C96" s="32">
        <f>IF(ISERROR(C97/C98),"",C97/C98*100)</f>
        <v>79.250720461095099</v>
      </c>
      <c r="D96" s="32">
        <f t="shared" ref="D96" si="6">IF(ISERROR(D97/D98),"",D97/D98*100)</f>
        <v>82.997118155619603</v>
      </c>
      <c r="E96" s="32">
        <f t="shared" ref="E96" si="7">IF(ISERROR(E97/E98),"",E97/E98*100)</f>
        <v>75.216138328530263</v>
      </c>
      <c r="F96" s="32">
        <f t="shared" ref="F96" si="8">IF(ISERROR(F97/F98),"",F97/F98*100)</f>
        <v>75.216138328530263</v>
      </c>
      <c r="G96" s="32">
        <f t="shared" ref="G96" si="9">IF(ISERROR(G97/G98),"",G97/G98*100)</f>
        <v>53.602305475504316</v>
      </c>
      <c r="H96" s="32">
        <f t="shared" ref="H96" si="10">IF(ISERROR(H97/H98),"",H97/H98*100)</f>
        <v>66.282420749279538</v>
      </c>
      <c r="I96" s="32">
        <f t="shared" ref="I96" si="11">IF(ISERROR(I97/I98),"",I97/I98*100)</f>
        <v>74.351585014409224</v>
      </c>
      <c r="J96" s="32">
        <f t="shared" ref="J96" si="12">IF(ISERROR(J97/J98),"",J97/J98*100)</f>
        <v>74.639769452449571</v>
      </c>
      <c r="K96" s="32">
        <f t="shared" ref="K96" si="13">IF(ISERROR(K97/K98),"",K97/K98*100)</f>
        <v>41.210374639769455</v>
      </c>
    </row>
    <row r="97" spans="1:19" ht="14.25" customHeight="1" x14ac:dyDescent="0.25">
      <c r="A97" s="89"/>
      <c r="B97" s="31" t="s">
        <v>26</v>
      </c>
      <c r="C97" s="76">
        <f>VLOOKUP('Hospital Report'!$H$12,Data!$A$7:$DD$52,C$87+27,FALSE)</f>
        <v>275</v>
      </c>
      <c r="D97" s="76">
        <f>VLOOKUP('Hospital Report'!$H$12,Data!$A$7:$DD$74,D$87+27,FALSE)</f>
        <v>288</v>
      </c>
      <c r="E97" s="76">
        <f>VLOOKUP('Hospital Report'!$H$12,Data!$A$7:$DD$74,E$87+27,FALSE)</f>
        <v>261</v>
      </c>
      <c r="F97" s="76">
        <f>VLOOKUP('Hospital Report'!$H$12,Data!$A$7:$DD$74,F$87+27,FALSE)</f>
        <v>261</v>
      </c>
      <c r="G97" s="76">
        <f>VLOOKUP('Hospital Report'!$H$12,Data!$A$7:$DD$74,G$87+27,FALSE)</f>
        <v>186</v>
      </c>
      <c r="H97" s="76">
        <f>VLOOKUP('Hospital Report'!$H$12,Data!$A$7:$DD$74,H$87+27,FALSE)</f>
        <v>230</v>
      </c>
      <c r="I97" s="76">
        <f>VLOOKUP('Hospital Report'!$H$12,Data!$A$7:$DD$74,I$87+27,FALSE)</f>
        <v>258</v>
      </c>
      <c r="J97" s="76">
        <f>VLOOKUP('Hospital Report'!$H$12,Data!$A$7:$DD$74,J$87+27,FALSE)</f>
        <v>259</v>
      </c>
      <c r="K97" s="76">
        <f>VLOOKUP('Hospital Report'!$H$12,Data!$A$7:$DD$74,K$87+27,FALSE)</f>
        <v>143</v>
      </c>
    </row>
    <row r="98" spans="1:19" ht="15.75" x14ac:dyDescent="0.25">
      <c r="A98" s="89"/>
      <c r="B98" s="31" t="s">
        <v>27</v>
      </c>
      <c r="C98" s="76">
        <f>VLOOKUP('Hospital Report'!$H$12,Data!$A$7:$DD$74,C$87+28,FALSE)</f>
        <v>347</v>
      </c>
      <c r="D98" s="76">
        <f>VLOOKUP('Hospital Report'!$H$12,Data!$A$7:$DD$74,D$87+28,FALSE)</f>
        <v>347</v>
      </c>
      <c r="E98" s="76">
        <f>VLOOKUP('Hospital Report'!$H$12,Data!$A$7:$DD$74,E$87+28,FALSE)</f>
        <v>347</v>
      </c>
      <c r="F98" s="76">
        <f>VLOOKUP('Hospital Report'!$H$12,Data!$A$7:$DD$74,F$87+28,FALSE)</f>
        <v>347</v>
      </c>
      <c r="G98" s="76">
        <f>VLOOKUP('Hospital Report'!$H$12,Data!$A$7:$DD$74,G$87+28,FALSE)</f>
        <v>347</v>
      </c>
      <c r="H98" s="76">
        <f>VLOOKUP('Hospital Report'!$H$12,Data!$A$7:$DD$74,H$87+28,FALSE)</f>
        <v>347</v>
      </c>
      <c r="I98" s="76">
        <f>VLOOKUP('Hospital Report'!$H$12,Data!$A$7:$DD$74,I$87+28,FALSE)</f>
        <v>347</v>
      </c>
      <c r="J98" s="76">
        <f>VLOOKUP('Hospital Report'!$H$12,Data!$A$7:$DD$74,J$87+28,FALSE)</f>
        <v>347</v>
      </c>
      <c r="K98" s="76">
        <f>VLOOKUP('Hospital Report'!$H$12,Data!$A$7:$DD$74,K$87+28,FALSE)</f>
        <v>347</v>
      </c>
    </row>
    <row r="99" spans="1:19" ht="31.5" x14ac:dyDescent="0.25">
      <c r="A99" s="89"/>
      <c r="B99" s="31" t="s">
        <v>202</v>
      </c>
      <c r="C99" s="41">
        <f>IF(C96="","",(2*C97+$A$87-(1.96*SQRT($A$87+ 4*C97*(1-(C96/100)))))/(2*(C98+$A$87))*100)</f>
        <v>74.67506507962031</v>
      </c>
      <c r="D99" s="41">
        <f>IF(D96="","",(2*D97+$A$87-(1.96*SQRT($A$87+ 4*D97*(1-(D96/100)))))/(2*(D98+$A$87))*100)</f>
        <v>78.688328958108073</v>
      </c>
      <c r="E99" s="41">
        <f t="shared" ref="E99" si="14">IF(E96="","",(2*E97+$A$87-(1.96*SQRT($A$87+ 4*E97*(1-(E96/100)))))/(2*(E98+$A$87))*100)</f>
        <v>70.413659982174053</v>
      </c>
      <c r="F99" s="41">
        <f t="shared" ref="F99" si="15">IF(F96="","",(2*F97+$A$87-(1.96*SQRT($A$87+ 4*F97*(1-(F96/100)))))/(2*(F98+$A$87))*100)</f>
        <v>70.413659982174053</v>
      </c>
      <c r="G99" s="41">
        <f t="shared" ref="G99" si="16">IF(G96="","",(2*G97+$A$87-(1.96*SQRT($A$87+ 4*G97*(1-(G96/100)))))/(2*(G98+$A$87))*100)</f>
        <v>48.344275102234342</v>
      </c>
      <c r="H99" s="41">
        <f t="shared" ref="H99" si="17">IF(H96="","",(2*H97+$A$87-(1.96*SQRT($A$87+ 4*H97*(1-(H96/100)))))/(2*(H98+$A$87))*100)</f>
        <v>61.154081399739979</v>
      </c>
      <c r="I99" s="41">
        <f t="shared" ref="I99" si="18">IF(I96="","",(2*I97+$A$87-(1.96*SQRT($A$87+ 4*I97*(1-(I96/100)))))/(2*(I98+$A$87))*100)</f>
        <v>69.507594235904691</v>
      </c>
      <c r="J99" s="41">
        <f t="shared" ref="J99" si="19">IF(J96="","",(2*J97+$A$87-(1.96*SQRT($A$87+ 4*J97*(1-(J96/100)))))/(2*(J98+$A$87))*100)</f>
        <v>69.809355613778891</v>
      </c>
      <c r="K99" s="41">
        <f t="shared" ref="K99" si="20">IF(K96="","",(2*K97+$A$87-(1.96*SQRT($A$87+ 4*K97*(1-(K96/100)))))/(2*(K98+$A$87))*100)</f>
        <v>36.155162493850973</v>
      </c>
    </row>
    <row r="100" spans="1:19" ht="31.5" x14ac:dyDescent="0.25">
      <c r="A100" s="90"/>
      <c r="B100" s="31" t="s">
        <v>203</v>
      </c>
      <c r="C100" s="41">
        <f>IF(C96="","",(2*C97+$A$87+(1.96*SQRT($A$87+ 4*C97*(1-(C96/100)))))/(2*(C98+$A$87))*100)</f>
        <v>83.185804326972317</v>
      </c>
      <c r="D100" s="41">
        <f>IF(D96="","",(2*D97+$A$87+(1.96*SQRT($A$87+ 4*D97*(1-(D96/100)))))/(2*(D98+$A$87))*100)</f>
        <v>86.583292195141723</v>
      </c>
      <c r="E100" s="41">
        <f t="shared" ref="E100:K100" si="21">IF(E96="","",(2*E97+$A$87+(1.96*SQRT($A$87+ 4*E97*(1-(E96/100)))))/(2*(E98+$A$87))*100)</f>
        <v>79.466399851095431</v>
      </c>
      <c r="F100" s="41">
        <f t="shared" si="21"/>
        <v>79.466399851095431</v>
      </c>
      <c r="G100" s="41">
        <f t="shared" si="21"/>
        <v>58.781447731089877</v>
      </c>
      <c r="H100" s="41">
        <f t="shared" si="21"/>
        <v>71.054185806885457</v>
      </c>
      <c r="I100" s="41">
        <f t="shared" si="21"/>
        <v>78.662292117366988</v>
      </c>
      <c r="J100" s="41">
        <f t="shared" si="21"/>
        <v>78.930588566158733</v>
      </c>
      <c r="K100" s="41">
        <f t="shared" si="21"/>
        <v>46.458073792837943</v>
      </c>
    </row>
    <row r="101" spans="1:19" s="24" customFormat="1" ht="4.5" customHeight="1" x14ac:dyDescent="0.2">
      <c r="A101" s="77"/>
      <c r="B101" s="78" t="s">
        <v>23</v>
      </c>
      <c r="C101" s="75">
        <f>IF(ISERROR(C96-C99),"",C96-C99)</f>
        <v>4.5756553814747889</v>
      </c>
      <c r="D101" s="75">
        <f>IF(ISERROR(D96-D99),"",D96-D99)</f>
        <v>4.3087891975115298</v>
      </c>
      <c r="E101" s="75">
        <f t="shared" ref="E101:K101" si="22">IF(ISERROR(E96-E99),"",E96-E99)</f>
        <v>4.8024783463562102</v>
      </c>
      <c r="F101" s="75">
        <f t="shared" si="22"/>
        <v>4.8024783463562102</v>
      </c>
      <c r="G101" s="75">
        <f t="shared" si="22"/>
        <v>5.2580303732699747</v>
      </c>
      <c r="H101" s="75">
        <f t="shared" si="22"/>
        <v>5.1283393495395586</v>
      </c>
      <c r="I101" s="75">
        <f t="shared" si="22"/>
        <v>4.8439907785045335</v>
      </c>
      <c r="J101" s="75">
        <f t="shared" si="22"/>
        <v>4.8304138386706796</v>
      </c>
      <c r="K101" s="75">
        <f t="shared" si="22"/>
        <v>5.0552121459184818</v>
      </c>
    </row>
    <row r="102" spans="1:19" s="24" customFormat="1" ht="2.25" customHeight="1" x14ac:dyDescent="0.2">
      <c r="A102" s="77"/>
      <c r="B102" s="78" t="s">
        <v>24</v>
      </c>
      <c r="C102" s="75">
        <f>IF(ISERROR(C100-C96),"",C100-C96)</f>
        <v>3.9350838658772176</v>
      </c>
      <c r="D102" s="75">
        <f>IF(ISERROR(D100-D96),"",D100-D96)</f>
        <v>3.5861740395221204</v>
      </c>
      <c r="E102" s="75">
        <f t="shared" ref="E102:K102" si="23">IF(ISERROR(E100-E96),"",E100-E96)</f>
        <v>4.2502615225651681</v>
      </c>
      <c r="F102" s="75">
        <f t="shared" si="23"/>
        <v>4.2502615225651681</v>
      </c>
      <c r="G102" s="75">
        <f t="shared" si="23"/>
        <v>5.1791422555855604</v>
      </c>
      <c r="H102" s="75">
        <f t="shared" si="23"/>
        <v>4.7717650576059185</v>
      </c>
      <c r="I102" s="75">
        <f t="shared" si="23"/>
        <v>4.3107071029577639</v>
      </c>
      <c r="J102" s="75">
        <f t="shared" si="23"/>
        <v>4.290819113709162</v>
      </c>
      <c r="K102" s="75">
        <f t="shared" si="23"/>
        <v>5.2476991530684884</v>
      </c>
    </row>
    <row r="103" spans="1:19" x14ac:dyDescent="0.2">
      <c r="B103" s="4"/>
      <c r="C103" s="3"/>
      <c r="D103" s="3"/>
      <c r="E103" s="3"/>
      <c r="F103" s="3"/>
      <c r="G103" s="3"/>
      <c r="H103" s="3"/>
      <c r="I103" s="3"/>
      <c r="J103" s="3"/>
      <c r="K103" s="3"/>
      <c r="L103" s="3"/>
      <c r="M103" s="3"/>
      <c r="N103" s="3"/>
      <c r="O103" s="3"/>
      <c r="P103" s="3"/>
      <c r="Q103" s="3"/>
      <c r="R103" s="3"/>
      <c r="S103" s="3"/>
    </row>
    <row r="104" spans="1:19" x14ac:dyDescent="0.2">
      <c r="B104" s="4"/>
      <c r="C104" s="3"/>
      <c r="D104" s="3"/>
      <c r="E104" s="3"/>
      <c r="F104" s="3"/>
      <c r="G104" s="3"/>
      <c r="H104" s="3"/>
      <c r="I104" s="3"/>
      <c r="J104" s="3"/>
      <c r="K104" s="3"/>
      <c r="L104" s="3"/>
      <c r="M104" s="3"/>
      <c r="N104" s="3"/>
      <c r="O104" s="3"/>
      <c r="P104" s="3"/>
      <c r="Q104" s="3"/>
      <c r="R104" s="3"/>
      <c r="S104" s="3"/>
    </row>
    <row r="105" spans="1:19" ht="18" x14ac:dyDescent="0.25">
      <c r="A105" s="27" t="s">
        <v>199</v>
      </c>
      <c r="B105" s="4"/>
      <c r="C105" s="3"/>
      <c r="D105" s="3"/>
      <c r="E105" s="3"/>
      <c r="F105" s="3"/>
      <c r="G105" s="3"/>
      <c r="H105" s="3"/>
      <c r="I105" s="3"/>
      <c r="J105" s="3"/>
      <c r="K105" s="3"/>
      <c r="L105" s="3"/>
      <c r="M105" s="3"/>
      <c r="N105" s="3"/>
      <c r="O105" s="3"/>
      <c r="P105" s="3"/>
      <c r="Q105" s="3"/>
      <c r="R105" s="3"/>
      <c r="S105" s="3"/>
    </row>
    <row r="106" spans="1:19" ht="15" x14ac:dyDescent="0.25">
      <c r="A106" s="1"/>
      <c r="B106" s="4"/>
      <c r="C106" s="3"/>
      <c r="D106" s="3"/>
      <c r="E106" s="3"/>
      <c r="F106" s="3"/>
      <c r="G106" s="3"/>
      <c r="H106" s="3"/>
      <c r="I106" s="3"/>
      <c r="J106" s="3"/>
      <c r="K106" s="3"/>
      <c r="L106" s="3"/>
      <c r="M106" s="3"/>
      <c r="N106" s="3"/>
      <c r="O106" s="3"/>
      <c r="P106" s="3"/>
      <c r="Q106" s="3"/>
      <c r="R106" s="3"/>
      <c r="S106" s="3"/>
    </row>
    <row r="107" spans="1:19" ht="15" x14ac:dyDescent="0.25">
      <c r="A107" s="1"/>
      <c r="B107" s="4"/>
      <c r="C107" s="3"/>
      <c r="D107" s="3"/>
      <c r="E107" s="3"/>
      <c r="F107" s="3"/>
      <c r="G107" s="3"/>
      <c r="H107" s="3"/>
      <c r="I107" s="3"/>
      <c r="J107" s="3"/>
      <c r="K107" s="3"/>
      <c r="L107" s="3"/>
      <c r="M107" s="3"/>
      <c r="N107" s="3"/>
      <c r="O107" s="3"/>
      <c r="P107" s="3"/>
      <c r="Q107" s="3"/>
      <c r="R107" s="3"/>
      <c r="S107" s="3"/>
    </row>
    <row r="108" spans="1:19" ht="15" x14ac:dyDescent="0.25">
      <c r="A108" s="1"/>
      <c r="B108" s="4"/>
      <c r="C108" s="3"/>
      <c r="D108" s="3"/>
      <c r="E108" s="3"/>
      <c r="F108" s="3"/>
      <c r="G108" s="3"/>
      <c r="H108" s="3"/>
      <c r="I108" s="3"/>
      <c r="J108" s="3"/>
      <c r="K108" s="3"/>
      <c r="L108" s="3"/>
      <c r="M108" s="3"/>
      <c r="N108" s="3"/>
      <c r="O108" s="3"/>
      <c r="P108" s="3"/>
      <c r="Q108" s="3"/>
      <c r="R108" s="3"/>
      <c r="S108" s="3"/>
    </row>
    <row r="109" spans="1:19" ht="15" x14ac:dyDescent="0.25">
      <c r="A109" s="1"/>
      <c r="B109" s="4"/>
      <c r="C109" s="3"/>
      <c r="D109" s="3"/>
      <c r="E109" s="3"/>
      <c r="F109" s="3"/>
      <c r="G109" s="3"/>
      <c r="H109" s="3"/>
      <c r="I109" s="3"/>
      <c r="J109" s="3"/>
      <c r="K109" s="3"/>
      <c r="L109" s="3"/>
      <c r="M109" s="3"/>
      <c r="N109" s="3"/>
      <c r="O109" s="3"/>
      <c r="P109" s="3"/>
      <c r="Q109" s="3"/>
      <c r="R109" s="3"/>
      <c r="S109" s="3"/>
    </row>
    <row r="110" spans="1:19" ht="15" x14ac:dyDescent="0.25">
      <c r="A110" s="1"/>
      <c r="B110" s="4"/>
      <c r="C110" s="3"/>
      <c r="D110" s="3"/>
      <c r="E110" s="3"/>
      <c r="F110" s="3"/>
      <c r="G110" s="3"/>
      <c r="H110" s="3"/>
      <c r="I110" s="3"/>
      <c r="J110" s="3"/>
      <c r="K110" s="3"/>
      <c r="L110" s="3"/>
      <c r="M110" s="3"/>
      <c r="N110" s="3"/>
      <c r="O110" s="3"/>
      <c r="P110" s="3"/>
      <c r="Q110" s="3"/>
      <c r="R110" s="3"/>
      <c r="S110" s="3"/>
    </row>
    <row r="111" spans="1:19" ht="15" x14ac:dyDescent="0.25">
      <c r="A111" s="1"/>
      <c r="B111" s="4"/>
      <c r="C111" s="3"/>
      <c r="D111" s="3"/>
      <c r="E111" s="3"/>
      <c r="F111" s="3"/>
      <c r="G111" s="3"/>
      <c r="H111" s="3"/>
      <c r="I111" s="3"/>
      <c r="J111" s="3"/>
      <c r="K111" s="3"/>
      <c r="L111" s="3"/>
      <c r="M111" s="3"/>
      <c r="N111" s="3"/>
      <c r="O111" s="3"/>
      <c r="P111" s="3"/>
      <c r="Q111" s="3"/>
      <c r="R111" s="3"/>
      <c r="S111" s="3"/>
    </row>
    <row r="112" spans="1:19" ht="15" x14ac:dyDescent="0.25">
      <c r="A112" s="1"/>
      <c r="B112" s="4"/>
      <c r="C112" s="3"/>
      <c r="D112" s="3"/>
      <c r="E112" s="3"/>
      <c r="F112" s="3"/>
      <c r="G112" s="3"/>
      <c r="H112" s="3"/>
      <c r="I112" s="3"/>
      <c r="J112" s="3"/>
      <c r="K112" s="3"/>
      <c r="L112" s="3"/>
      <c r="M112" s="3"/>
      <c r="N112" s="3"/>
      <c r="O112" s="3"/>
      <c r="P112" s="3"/>
      <c r="Q112" s="3"/>
      <c r="R112" s="3"/>
      <c r="S112" s="3"/>
    </row>
    <row r="113" spans="1:19" ht="15" x14ac:dyDescent="0.25">
      <c r="A113" s="1"/>
      <c r="B113" s="4"/>
      <c r="C113" s="3"/>
      <c r="D113" s="3"/>
      <c r="E113" s="3"/>
      <c r="F113" s="3"/>
      <c r="G113" s="3"/>
      <c r="H113" s="3"/>
      <c r="I113" s="3"/>
      <c r="J113" s="3"/>
      <c r="K113" s="3"/>
      <c r="L113" s="3"/>
      <c r="M113" s="3"/>
      <c r="N113" s="3"/>
      <c r="O113" s="3"/>
      <c r="P113" s="3"/>
      <c r="Q113" s="3"/>
      <c r="R113" s="3"/>
      <c r="S113" s="3"/>
    </row>
    <row r="114" spans="1:19" ht="15" x14ac:dyDescent="0.25">
      <c r="A114" s="1"/>
      <c r="B114" s="4"/>
      <c r="C114" s="3"/>
      <c r="D114" s="3"/>
      <c r="E114" s="3"/>
      <c r="F114" s="3"/>
      <c r="G114" s="3"/>
      <c r="H114" s="3"/>
      <c r="I114" s="3"/>
      <c r="J114" s="3"/>
      <c r="K114" s="3"/>
      <c r="L114" s="3"/>
      <c r="M114" s="3"/>
      <c r="N114" s="3"/>
      <c r="O114" s="3"/>
      <c r="P114" s="3"/>
      <c r="Q114" s="3"/>
      <c r="R114" s="3"/>
      <c r="S114" s="3"/>
    </row>
    <row r="115" spans="1:19" ht="15" x14ac:dyDescent="0.25">
      <c r="A115" s="1"/>
      <c r="B115" s="4"/>
      <c r="C115" s="3"/>
      <c r="D115" s="3"/>
      <c r="E115" s="3"/>
      <c r="F115" s="3"/>
      <c r="G115" s="3"/>
      <c r="H115" s="3"/>
      <c r="I115" s="3"/>
      <c r="J115" s="3"/>
      <c r="K115" s="3"/>
      <c r="L115" s="3"/>
      <c r="M115" s="3"/>
      <c r="N115" s="3"/>
      <c r="O115" s="3"/>
      <c r="P115" s="3"/>
      <c r="Q115" s="3"/>
      <c r="R115" s="3"/>
      <c r="S115" s="3"/>
    </row>
    <row r="116" spans="1:19" ht="15" x14ac:dyDescent="0.25">
      <c r="A116" s="1"/>
      <c r="B116" s="4"/>
      <c r="C116" s="3"/>
      <c r="D116" s="3"/>
      <c r="E116" s="3"/>
      <c r="F116" s="3"/>
      <c r="G116" s="3"/>
      <c r="H116" s="3"/>
      <c r="I116" s="3"/>
      <c r="J116" s="3"/>
      <c r="K116" s="3"/>
      <c r="L116" s="3"/>
      <c r="M116" s="3"/>
      <c r="N116" s="3"/>
      <c r="O116" s="3"/>
      <c r="P116" s="3"/>
      <c r="Q116" s="3"/>
      <c r="R116" s="3"/>
      <c r="S116" s="3"/>
    </row>
    <row r="117" spans="1:19" ht="15" x14ac:dyDescent="0.25">
      <c r="A117" s="1"/>
      <c r="B117" s="4"/>
      <c r="C117" s="3"/>
      <c r="D117" s="3"/>
      <c r="E117" s="3"/>
      <c r="F117" s="3"/>
      <c r="G117" s="3"/>
      <c r="H117" s="3"/>
      <c r="I117" s="3"/>
      <c r="J117" s="3"/>
      <c r="K117" s="3"/>
      <c r="L117" s="3"/>
      <c r="M117" s="3"/>
      <c r="N117" s="3"/>
      <c r="O117" s="3"/>
      <c r="P117" s="3"/>
      <c r="Q117" s="3"/>
      <c r="R117" s="3"/>
      <c r="S117" s="3"/>
    </row>
    <row r="118" spans="1:19" ht="15" x14ac:dyDescent="0.25">
      <c r="A118" s="1"/>
      <c r="B118" s="4"/>
      <c r="C118" s="3"/>
      <c r="D118" s="3"/>
      <c r="E118" s="3"/>
      <c r="F118" s="3"/>
      <c r="G118" s="3"/>
      <c r="H118" s="3"/>
      <c r="I118" s="3"/>
      <c r="J118" s="3"/>
      <c r="K118" s="3"/>
      <c r="L118" s="3"/>
      <c r="M118" s="3"/>
      <c r="N118" s="3"/>
      <c r="O118" s="3"/>
      <c r="P118" s="3"/>
      <c r="Q118" s="3"/>
      <c r="R118" s="3"/>
      <c r="S118" s="3"/>
    </row>
    <row r="119" spans="1:19" ht="15" x14ac:dyDescent="0.25">
      <c r="A119" s="1"/>
      <c r="B119" s="4"/>
      <c r="C119" s="3"/>
      <c r="D119" s="3"/>
      <c r="E119" s="3"/>
      <c r="F119" s="3"/>
      <c r="G119" s="3"/>
      <c r="H119" s="3"/>
      <c r="I119" s="3"/>
      <c r="J119" s="3"/>
      <c r="K119" s="3"/>
      <c r="L119" s="3"/>
      <c r="M119" s="3"/>
      <c r="N119" s="3"/>
      <c r="O119" s="3"/>
      <c r="P119" s="3"/>
      <c r="Q119" s="3"/>
      <c r="R119" s="3"/>
      <c r="S119" s="3"/>
    </row>
    <row r="120" spans="1:19" ht="15" x14ac:dyDescent="0.25">
      <c r="A120" s="1"/>
      <c r="B120" s="4"/>
      <c r="C120" s="3"/>
      <c r="D120" s="3"/>
      <c r="E120" s="3"/>
      <c r="F120" s="3"/>
      <c r="G120" s="3"/>
      <c r="H120" s="3"/>
      <c r="I120" s="3"/>
      <c r="J120" s="3"/>
      <c r="K120" s="3"/>
      <c r="L120" s="3"/>
      <c r="M120" s="3"/>
      <c r="N120" s="3"/>
      <c r="O120" s="3"/>
      <c r="P120" s="3"/>
      <c r="Q120" s="3"/>
      <c r="R120" s="3"/>
      <c r="S120" s="3"/>
    </row>
    <row r="121" spans="1:19" ht="15" x14ac:dyDescent="0.25">
      <c r="A121" s="1"/>
      <c r="B121" s="4"/>
      <c r="C121" s="3"/>
      <c r="D121" s="3"/>
      <c r="E121" s="3"/>
      <c r="F121" s="3"/>
      <c r="G121" s="3"/>
      <c r="H121" s="3"/>
      <c r="I121" s="3"/>
      <c r="J121" s="3"/>
      <c r="K121" s="3"/>
      <c r="L121" s="3"/>
      <c r="M121" s="3"/>
      <c r="N121" s="3"/>
      <c r="O121" s="3"/>
      <c r="P121" s="3"/>
      <c r="Q121" s="3"/>
      <c r="R121" s="3"/>
      <c r="S121" s="3"/>
    </row>
    <row r="122" spans="1:19" ht="15" x14ac:dyDescent="0.25">
      <c r="A122" s="1"/>
      <c r="B122" s="4"/>
      <c r="C122" s="3"/>
      <c r="D122" s="3"/>
      <c r="E122" s="3"/>
      <c r="F122" s="3"/>
      <c r="G122" s="3"/>
      <c r="H122" s="3"/>
      <c r="I122" s="3"/>
      <c r="J122" s="3"/>
      <c r="K122" s="3"/>
      <c r="L122" s="3"/>
      <c r="M122" s="3"/>
      <c r="N122" s="3"/>
      <c r="O122" s="3"/>
      <c r="P122" s="3"/>
      <c r="Q122" s="3"/>
      <c r="R122" s="3"/>
      <c r="S122" s="3"/>
    </row>
    <row r="123" spans="1:19" ht="15" x14ac:dyDescent="0.25">
      <c r="A123" s="1"/>
      <c r="B123" s="4"/>
      <c r="C123" s="3"/>
      <c r="D123" s="3"/>
      <c r="E123" s="3"/>
      <c r="F123" s="3"/>
      <c r="G123" s="3"/>
      <c r="H123" s="3"/>
      <c r="I123" s="3"/>
      <c r="J123" s="3"/>
      <c r="K123" s="3"/>
      <c r="L123" s="3"/>
      <c r="M123" s="3"/>
      <c r="N123" s="3"/>
      <c r="O123" s="3"/>
      <c r="P123" s="3"/>
      <c r="Q123" s="3"/>
      <c r="R123" s="3"/>
      <c r="S123" s="3"/>
    </row>
    <row r="124" spans="1:19" ht="15" x14ac:dyDescent="0.25">
      <c r="A124" s="1"/>
      <c r="B124" s="4"/>
      <c r="C124" s="3"/>
      <c r="D124" s="3"/>
      <c r="E124" s="3"/>
      <c r="F124" s="3"/>
      <c r="G124" s="3"/>
      <c r="H124" s="3"/>
      <c r="I124" s="3"/>
      <c r="J124" s="3"/>
      <c r="K124" s="3"/>
      <c r="L124" s="3"/>
      <c r="M124" s="3"/>
      <c r="N124" s="3"/>
      <c r="O124" s="3"/>
      <c r="P124" s="3"/>
      <c r="Q124" s="3"/>
      <c r="R124" s="3"/>
      <c r="S124" s="3"/>
    </row>
    <row r="125" spans="1:19" ht="15" x14ac:dyDescent="0.25">
      <c r="A125" s="1"/>
      <c r="B125" s="4"/>
      <c r="C125" s="3"/>
      <c r="D125" s="3"/>
      <c r="E125" s="3"/>
      <c r="F125" s="3"/>
      <c r="G125" s="3"/>
      <c r="H125" s="3"/>
      <c r="I125" s="3"/>
      <c r="J125" s="3"/>
      <c r="K125" s="3"/>
      <c r="L125" s="3"/>
      <c r="M125" s="3"/>
      <c r="N125" s="3"/>
      <c r="O125" s="3"/>
      <c r="P125" s="3"/>
      <c r="Q125" s="3"/>
      <c r="R125" s="3"/>
      <c r="S125" s="3"/>
    </row>
    <row r="126" spans="1:19" x14ac:dyDescent="0.2">
      <c r="A126" s="24">
        <f>1.96*1.96</f>
        <v>3.8415999999999997</v>
      </c>
      <c r="B126" s="25"/>
      <c r="C126" s="26">
        <v>62</v>
      </c>
      <c r="D126" s="26">
        <v>65</v>
      </c>
      <c r="E126" s="26">
        <v>68</v>
      </c>
      <c r="F126" s="26">
        <v>71</v>
      </c>
      <c r="G126" s="26">
        <v>74</v>
      </c>
      <c r="H126" s="26">
        <v>77</v>
      </c>
      <c r="I126" s="26">
        <v>80</v>
      </c>
      <c r="J126" s="26"/>
      <c r="K126" s="3"/>
      <c r="L126" s="3"/>
      <c r="M126" s="3"/>
      <c r="N126" s="3"/>
      <c r="O126" s="3"/>
      <c r="P126" s="3"/>
      <c r="Q126" s="3"/>
      <c r="R126" s="3"/>
    </row>
    <row r="127" spans="1:19" ht="31.5" x14ac:dyDescent="0.25">
      <c r="A127" s="37"/>
      <c r="B127" s="37"/>
      <c r="C127" s="43" t="s">
        <v>17</v>
      </c>
      <c r="D127" s="43" t="s">
        <v>18</v>
      </c>
      <c r="E127" s="43" t="s">
        <v>19</v>
      </c>
      <c r="F127" s="43" t="s">
        <v>141</v>
      </c>
      <c r="G127" s="43" t="s">
        <v>138</v>
      </c>
      <c r="H127" s="43" t="s">
        <v>20</v>
      </c>
      <c r="I127" s="43" t="s">
        <v>21</v>
      </c>
      <c r="J127" s="3"/>
      <c r="K127" s="3"/>
      <c r="L127" s="3"/>
      <c r="M127" s="3"/>
      <c r="N127" s="3"/>
      <c r="O127" s="3"/>
      <c r="P127" s="3"/>
      <c r="Q127" s="3"/>
      <c r="R127" s="3"/>
    </row>
    <row r="128" spans="1:19" ht="15.75" x14ac:dyDescent="0.25">
      <c r="A128" s="88" t="s">
        <v>22</v>
      </c>
      <c r="B128" s="38" t="s">
        <v>139</v>
      </c>
      <c r="C128" s="39">
        <f>IF(ISERROR(C129/C130),"",C129/C130*100)</f>
        <v>7.4074074074074066</v>
      </c>
      <c r="D128" s="39">
        <f t="shared" ref="D128" si="24">IF(ISERROR(D129/D130),"",D129/D130*100)</f>
        <v>29.629629629629626</v>
      </c>
      <c r="E128" s="39">
        <f t="shared" ref="E128" si="25">IF(ISERROR(E129/E130),"",E129/E130*100)</f>
        <v>88.888888888888886</v>
      </c>
      <c r="F128" s="39">
        <f t="shared" ref="F128" si="26">IF(ISERROR(F129/F130),"",F129/F130*100)</f>
        <v>75.862068965517238</v>
      </c>
      <c r="G128" s="39">
        <f t="shared" ref="G128" si="27">IF(ISERROR(G129/G130),"",G129/G130*100)</f>
        <v>8.695652173913043</v>
      </c>
      <c r="H128" s="39">
        <f t="shared" ref="H128" si="28">IF(ISERROR(H129/H130),"",H129/H130*100)</f>
        <v>56.521739130434781</v>
      </c>
      <c r="I128" s="39">
        <f t="shared" ref="I128" si="29">IF(ISERROR(I129/I130),"",I129/I130*100)</f>
        <v>21.739130434782609</v>
      </c>
      <c r="J128" s="3"/>
      <c r="K128" s="3"/>
      <c r="L128" s="3"/>
      <c r="M128" s="3"/>
      <c r="N128" s="3"/>
      <c r="O128" s="3"/>
      <c r="P128" s="3"/>
      <c r="Q128" s="3"/>
      <c r="R128" s="3"/>
    </row>
    <row r="129" spans="1:19" ht="15" customHeight="1" x14ac:dyDescent="0.25">
      <c r="A129" s="89"/>
      <c r="B129" s="38" t="s">
        <v>26</v>
      </c>
      <c r="C129" s="40">
        <f>VLOOKUP('Hospital Report'!$H$12,Data!$A$7:$DD$74,C$126,FALSE)</f>
        <v>2</v>
      </c>
      <c r="D129" s="40">
        <f>VLOOKUP('Hospital Report'!$H$12,Data!$A$7:$DD$74,D$126,FALSE)</f>
        <v>8</v>
      </c>
      <c r="E129" s="40">
        <f>VLOOKUP('Hospital Report'!$H$12,Data!$A$7:$DD$74,E$126,FALSE)</f>
        <v>24</v>
      </c>
      <c r="F129" s="40">
        <f>VLOOKUP('Hospital Report'!$H$12,Data!$A$7:$DD$74,F$126,FALSE)</f>
        <v>22</v>
      </c>
      <c r="G129" s="40">
        <f>VLOOKUP('Hospital Report'!$H$12,Data!$A$7:$DD$74,G$126,FALSE)</f>
        <v>2</v>
      </c>
      <c r="H129" s="40">
        <f>VLOOKUP('Hospital Report'!$H$12,Data!$A$7:$DD$74,H$126,FALSE)</f>
        <v>13</v>
      </c>
      <c r="I129" s="40">
        <f>VLOOKUP('Hospital Report'!$H$12,Data!$A$7:$DD$74,I$126,FALSE)</f>
        <v>5</v>
      </c>
      <c r="J129" s="23"/>
      <c r="N129" s="3"/>
      <c r="O129" s="3"/>
      <c r="P129" s="3"/>
      <c r="Q129" s="3"/>
      <c r="R129" s="3"/>
    </row>
    <row r="130" spans="1:19" ht="15.75" x14ac:dyDescent="0.25">
      <c r="A130" s="89"/>
      <c r="B130" s="38" t="s">
        <v>27</v>
      </c>
      <c r="C130" s="40">
        <f>VLOOKUP('Hospital Report'!$H$12,Data!$A$7:$DD$74,C$126+1,FALSE)</f>
        <v>27</v>
      </c>
      <c r="D130" s="40">
        <f>VLOOKUP('Hospital Report'!$H$12,Data!$A$7:$DD$74,D$126+1,FALSE)</f>
        <v>27</v>
      </c>
      <c r="E130" s="40">
        <f>VLOOKUP('Hospital Report'!$H$12,Data!$A$7:$DD$74,E$126+1,FALSE)</f>
        <v>27</v>
      </c>
      <c r="F130" s="40">
        <f>VLOOKUP('Hospital Report'!$H$12,Data!$A$7:$DD$74,F$126+1,FALSE)</f>
        <v>29</v>
      </c>
      <c r="G130" s="40">
        <f>VLOOKUP('Hospital Report'!$H$12,Data!$A$7:$DD$74,G$126+1,FALSE)</f>
        <v>23</v>
      </c>
      <c r="H130" s="40">
        <f>VLOOKUP('Hospital Report'!$H$12,Data!$A$7:$DD$74,H$126+1,FALSE)</f>
        <v>23</v>
      </c>
      <c r="I130" s="40">
        <f>VLOOKUP('Hospital Report'!$H$12,Data!$A$7:$DD$74,I$126+1,FALSE)</f>
        <v>23</v>
      </c>
      <c r="J130" s="23"/>
      <c r="N130" s="3"/>
      <c r="O130" s="3"/>
      <c r="P130" s="3"/>
      <c r="Q130" s="3"/>
      <c r="R130" s="3"/>
    </row>
    <row r="131" spans="1:19" ht="31.5" x14ac:dyDescent="0.25">
      <c r="A131" s="89"/>
      <c r="B131" s="31" t="s">
        <v>202</v>
      </c>
      <c r="C131" s="41">
        <f>IF(C128="","",(2*C129+$A$87-(1.96*SQRT($A$87+ 4*C129*(1-(C128/100)))))/(2*(C130+$A$87))*100)</f>
        <v>2.0554221697383537</v>
      </c>
      <c r="D131" s="41">
        <f t="shared" ref="D131" si="30">IF(D128="","",(2*D129+$A$87-(1.96*SQRT($A$87+ 4*D129*(1-(D128/100)))))/(2*(D130+$A$87))*100)</f>
        <v>15.85285331764757</v>
      </c>
      <c r="E131" s="41">
        <f t="shared" ref="E131" si="31">IF(E128="","",(2*E129+$A$87-(1.96*SQRT($A$87+ 4*E129*(1-(E128/100)))))/(2*(E130+$A$87))*100)</f>
        <v>71.941817456027053</v>
      </c>
      <c r="F131" s="41">
        <f t="shared" ref="F131" si="32">IF(F128="","",(2*F129+$A$87-(1.96*SQRT($A$87+ 4*F129*(1-(F128/100)))))/(2*(F130+$A$87))*100)</f>
        <v>57.892047781671309</v>
      </c>
      <c r="G131" s="41">
        <f t="shared" ref="G131" si="33">IF(G128="","",(2*G129+$A$87-(1.96*SQRT($A$87+ 4*G129*(1-(G128/100)))))/(2*(G130+$A$87))*100)</f>
        <v>2.41794954072334</v>
      </c>
      <c r="H131" s="41">
        <f t="shared" ref="H131" si="34">IF(H128="","",(2*H129+$A$87-(1.96*SQRT($A$87+ 4*H129*(1-(H128/100)))))/(2*(H130+$A$87))*100)</f>
        <v>36.811049305016965</v>
      </c>
      <c r="I131" s="41">
        <f t="shared" ref="I131" si="35">IF(I128="","",(2*I129+$A$87-(1.96*SQRT($A$87+ 4*I129*(1-(I128/100)))))/(2*(I130+$A$87))*100)</f>
        <v>9.6638356017190699</v>
      </c>
      <c r="J131" s="3"/>
      <c r="K131" s="3"/>
      <c r="L131" s="3"/>
      <c r="M131" s="3"/>
      <c r="N131" s="3"/>
      <c r="O131" s="3"/>
      <c r="P131" s="3"/>
      <c r="Q131" s="3"/>
      <c r="R131" s="3"/>
    </row>
    <row r="132" spans="1:19" ht="31.5" x14ac:dyDescent="0.25">
      <c r="A132" s="90"/>
      <c r="B132" s="31" t="s">
        <v>203</v>
      </c>
      <c r="C132" s="41">
        <f>IF(C128="","",(2*C129+$A$87+(1.96*SQRT($A$87+ 4*C129*(1-(C128/100)))))/(2*(C130+$A$87))*100)</f>
        <v>23.36997729073062</v>
      </c>
      <c r="D132" s="41">
        <f t="shared" ref="D132:I132" si="36">IF(D128="","",(2*D129+$A$87+(1.96*SQRT($A$87+ 4*D129*(1-(D128/100)))))/(2*(D130+$A$87))*100)</f>
        <v>48.481033380837587</v>
      </c>
      <c r="E132" s="41">
        <f t="shared" si="36"/>
        <v>96.148035210501277</v>
      </c>
      <c r="F132" s="41">
        <f t="shared" si="36"/>
        <v>87.781731814937885</v>
      </c>
      <c r="G132" s="41">
        <f t="shared" si="36"/>
        <v>26.796404298094018</v>
      </c>
      <c r="H132" s="41">
        <f t="shared" si="36"/>
        <v>74.365631667801352</v>
      </c>
      <c r="I132" s="41">
        <f t="shared" si="36"/>
        <v>41.903880182734916</v>
      </c>
      <c r="J132" s="3"/>
      <c r="K132" s="3"/>
      <c r="L132" s="3"/>
      <c r="M132" s="3"/>
      <c r="N132" s="3"/>
      <c r="O132" s="3"/>
      <c r="P132" s="3"/>
      <c r="Q132" s="3"/>
      <c r="R132" s="3"/>
    </row>
    <row r="133" spans="1:19" ht="4.5" customHeight="1" x14ac:dyDescent="0.25">
      <c r="A133" s="34"/>
      <c r="B133" s="42" t="s">
        <v>23</v>
      </c>
      <c r="C133" s="75">
        <f>IF(ISERROR(C128-C131),"",C128-C131)</f>
        <v>5.3519852376690533</v>
      </c>
      <c r="D133" s="75">
        <f t="shared" ref="D133:I133" si="37">IF(ISERROR(D128-D131),"",D128-D131)</f>
        <v>13.776776311982056</v>
      </c>
      <c r="E133" s="75">
        <f t="shared" si="37"/>
        <v>16.947071432861833</v>
      </c>
      <c r="F133" s="75">
        <f t="shared" si="37"/>
        <v>17.97002118384593</v>
      </c>
      <c r="G133" s="75">
        <f t="shared" si="37"/>
        <v>6.277702633189703</v>
      </c>
      <c r="H133" s="75">
        <f t="shared" si="37"/>
        <v>19.710689825417816</v>
      </c>
      <c r="I133" s="75">
        <f t="shared" si="37"/>
        <v>12.075294833063539</v>
      </c>
      <c r="J133" s="3"/>
      <c r="K133" s="3"/>
      <c r="L133" s="3"/>
      <c r="M133" s="3"/>
      <c r="N133" s="3"/>
      <c r="O133" s="3"/>
      <c r="P133" s="3"/>
      <c r="Q133" s="3"/>
      <c r="R133" s="3"/>
    </row>
    <row r="134" spans="1:19" ht="4.5" customHeight="1" x14ac:dyDescent="0.25">
      <c r="A134" s="34"/>
      <c r="B134" s="42" t="s">
        <v>24</v>
      </c>
      <c r="C134" s="75">
        <f>IF(ISERROR(C132-C128),"",C132-C128)</f>
        <v>15.962569883323214</v>
      </c>
      <c r="D134" s="75">
        <f t="shared" ref="D134:I134" si="38">IF(ISERROR(D132-D128),"",D132-D128)</f>
        <v>18.851403751207961</v>
      </c>
      <c r="E134" s="75">
        <f t="shared" si="38"/>
        <v>7.2591463216123913</v>
      </c>
      <c r="F134" s="75">
        <f>IF(ISERROR(F132-F128),"",F132-F128)</f>
        <v>11.919662849420646</v>
      </c>
      <c r="G134" s="75">
        <f t="shared" si="38"/>
        <v>18.100752124180975</v>
      </c>
      <c r="H134" s="75">
        <f t="shared" si="38"/>
        <v>17.843892537366571</v>
      </c>
      <c r="I134" s="75">
        <f t="shared" si="38"/>
        <v>20.164749747952307</v>
      </c>
      <c r="J134" s="3"/>
      <c r="K134" s="3"/>
      <c r="L134" s="3"/>
      <c r="M134" s="3"/>
      <c r="N134" s="3"/>
      <c r="O134" s="3"/>
      <c r="P134" s="3"/>
      <c r="Q134" s="3"/>
      <c r="R134" s="3"/>
    </row>
    <row r="135" spans="1:19" ht="15.75" x14ac:dyDescent="0.25">
      <c r="A135" s="88" t="s">
        <v>25</v>
      </c>
      <c r="B135" s="38" t="s">
        <v>139</v>
      </c>
      <c r="C135" s="39">
        <f>IF(ISERROR(C136/C137),"",C136/C137*100)</f>
        <v>4.3795620437956204</v>
      </c>
      <c r="D135" s="39">
        <f t="shared" ref="D135:I135" si="39">IF(ISERROR(D136/D137),"",D136/D137*100)</f>
        <v>24.817518248175183</v>
      </c>
      <c r="E135" s="39">
        <f t="shared" si="39"/>
        <v>86.496350364963504</v>
      </c>
      <c r="F135" s="39">
        <f t="shared" si="39"/>
        <v>68.75</v>
      </c>
      <c r="G135" s="39">
        <f t="shared" si="39"/>
        <v>28.735632183908045</v>
      </c>
      <c r="H135" s="39">
        <f t="shared" si="39"/>
        <v>73.563218390804593</v>
      </c>
      <c r="I135" s="39">
        <f t="shared" si="39"/>
        <v>12.941176470588237</v>
      </c>
      <c r="J135" s="3"/>
      <c r="K135" s="3"/>
      <c r="L135" s="3"/>
      <c r="M135" s="3"/>
      <c r="N135" s="3"/>
      <c r="O135" s="3"/>
      <c r="P135" s="3"/>
      <c r="Q135" s="3"/>
      <c r="R135" s="3"/>
    </row>
    <row r="136" spans="1:19" ht="15" customHeight="1" x14ac:dyDescent="0.25">
      <c r="A136" s="89"/>
      <c r="B136" s="38" t="s">
        <v>26</v>
      </c>
      <c r="C136" s="40">
        <f>VLOOKUP('Hospital Report'!$H$12,Data!$A$7:$DD$74,C$126+21,FALSE)</f>
        <v>12</v>
      </c>
      <c r="D136" s="40">
        <f>VLOOKUP('Hospital Report'!$H$12,Data!$A$7:$DD$74,D$126+21,FALSE)</f>
        <v>68</v>
      </c>
      <c r="E136" s="40">
        <f>VLOOKUP('Hospital Report'!$H$12,Data!$A$7:$DD$74,E$126+21,FALSE)</f>
        <v>237</v>
      </c>
      <c r="F136" s="40">
        <f>VLOOKUP('Hospital Report'!$H$12,Data!$A$7:$DD$74,F$126+21,FALSE)</f>
        <v>198</v>
      </c>
      <c r="G136" s="40">
        <f>VLOOKUP('Hospital Report'!$H$12,Data!$A$7:$DD$74,G$126+21,FALSE)</f>
        <v>75</v>
      </c>
      <c r="H136" s="40">
        <f>VLOOKUP('Hospital Report'!$H$12,Data!$A$7:$DD$74,H$126+21,FALSE)</f>
        <v>192</v>
      </c>
      <c r="I136" s="40">
        <f>VLOOKUP('Hospital Report'!$H$12,Data!$A$7:$DD$74,I$126+21,FALSE)</f>
        <v>33</v>
      </c>
      <c r="J136" s="3"/>
      <c r="K136" s="3"/>
      <c r="L136" s="3"/>
      <c r="M136" s="3"/>
      <c r="N136" s="3"/>
      <c r="O136" s="3"/>
      <c r="P136" s="3"/>
      <c r="Q136" s="3"/>
      <c r="R136" s="3"/>
    </row>
    <row r="137" spans="1:19" ht="15.75" x14ac:dyDescent="0.25">
      <c r="A137" s="89"/>
      <c r="B137" s="38" t="s">
        <v>27</v>
      </c>
      <c r="C137" s="40">
        <f>VLOOKUP('Hospital Report'!$H$12,Data!$A$7:$DD$74,C$126+22,FALSE)</f>
        <v>274</v>
      </c>
      <c r="D137" s="40">
        <f>VLOOKUP('Hospital Report'!$H$12,Data!$A$7:$DD$74,D$126+22,FALSE)</f>
        <v>274</v>
      </c>
      <c r="E137" s="40">
        <f>VLOOKUP('Hospital Report'!$H$12,Data!$A$7:$DD$74,E$126+22,FALSE)</f>
        <v>274</v>
      </c>
      <c r="F137" s="40">
        <f>VLOOKUP('Hospital Report'!$H$12,Data!$A$7:$DD$74,F$126+22,FALSE)</f>
        <v>288</v>
      </c>
      <c r="G137" s="40">
        <f>VLOOKUP('Hospital Report'!$H$12,Data!$A$7:$DD$74,G$126+22,FALSE)</f>
        <v>261</v>
      </c>
      <c r="H137" s="40">
        <f>VLOOKUP('Hospital Report'!$H$12,Data!$A$7:$DD$74,H$126+22,FALSE)</f>
        <v>261</v>
      </c>
      <c r="I137" s="40">
        <f>VLOOKUP('Hospital Report'!$H$12,Data!$A$7:$DD$74,I$126+22,FALSE)</f>
        <v>255</v>
      </c>
      <c r="J137" s="3"/>
      <c r="K137" s="3"/>
      <c r="L137" s="3"/>
      <c r="M137" s="3"/>
      <c r="N137" s="3"/>
      <c r="O137" s="3"/>
      <c r="P137" s="3"/>
      <c r="Q137" s="3"/>
      <c r="R137" s="3"/>
    </row>
    <row r="138" spans="1:19" ht="31.5" x14ac:dyDescent="0.25">
      <c r="A138" s="89"/>
      <c r="B138" s="31" t="s">
        <v>202</v>
      </c>
      <c r="C138" s="41">
        <f>IF(C135="","",(2*C136+$A$87-(1.96*SQRT($A$87+ 4*C136*(1-(C135/100)))))/(2*(C137+$A$87))*100)</f>
        <v>2.5227450047064788</v>
      </c>
      <c r="D138" s="41">
        <f t="shared" ref="D138:I138" si="40">IF(D135="","",(2*D136+$A$87-(1.96*SQRT($A$87+ 4*D136*(1-(D135/100)))))/(2*(D137+$A$87))*100)</f>
        <v>20.074589861931635</v>
      </c>
      <c r="E138" s="41">
        <f t="shared" si="40"/>
        <v>81.941506194962287</v>
      </c>
      <c r="F138" s="41">
        <f t="shared" si="40"/>
        <v>63.179518780203935</v>
      </c>
      <c r="G138" s="41">
        <f t="shared" si="40"/>
        <v>23.585192649474244</v>
      </c>
      <c r="H138" s="41">
        <f t="shared" si="40"/>
        <v>67.899180584411809</v>
      </c>
      <c r="I138" s="41">
        <f t="shared" si="40"/>
        <v>9.3652186503040884</v>
      </c>
      <c r="J138" s="3"/>
      <c r="K138" s="3"/>
      <c r="L138" s="3"/>
      <c r="M138" s="3"/>
      <c r="N138" s="3"/>
      <c r="O138" s="3"/>
      <c r="P138" s="3"/>
      <c r="Q138" s="3"/>
      <c r="R138" s="3"/>
    </row>
    <row r="139" spans="1:19" ht="31.5" x14ac:dyDescent="0.25">
      <c r="A139" s="90"/>
      <c r="B139" s="31" t="s">
        <v>203</v>
      </c>
      <c r="C139" s="41">
        <f>IF(C135="","",(2*C136+$A$87+(1.96*SQRT($A$87+ 4*C136*(1-(C135/100)))))/(2*(C137+$A$87))*100)</f>
        <v>7.4979286453156933</v>
      </c>
      <c r="D139" s="41">
        <f t="shared" ref="D139:I139" si="41">IF(D135="","",(2*D136+$A$87+(1.96*SQRT($A$87+ 4*D136*(1-(D135/100)))))/(2*(D137+$A$87))*100)</f>
        <v>30.25682199288061</v>
      </c>
      <c r="E139" s="41">
        <f t="shared" si="41"/>
        <v>90.041954885019976</v>
      </c>
      <c r="F139" s="41">
        <f t="shared" si="41"/>
        <v>73.826857281330817</v>
      </c>
      <c r="G139" s="41">
        <f t="shared" si="41"/>
        <v>34.502962685639275</v>
      </c>
      <c r="H139" s="41">
        <f t="shared" si="41"/>
        <v>78.543674314516466</v>
      </c>
      <c r="I139" s="41">
        <f t="shared" si="41"/>
        <v>17.617152035088061</v>
      </c>
      <c r="J139" s="3"/>
      <c r="K139" s="3"/>
      <c r="L139" s="3"/>
      <c r="M139" s="3"/>
      <c r="N139" s="3"/>
      <c r="O139" s="3"/>
      <c r="P139" s="3"/>
      <c r="Q139" s="3"/>
      <c r="R139" s="3"/>
    </row>
    <row r="140" spans="1:19" s="24" customFormat="1" ht="7.5" customHeight="1" x14ac:dyDescent="0.2">
      <c r="B140" s="25" t="s">
        <v>23</v>
      </c>
      <c r="C140" s="26">
        <f>IF(ISERROR(C135-C138),"",C135-C138)</f>
        <v>1.8568170390891416</v>
      </c>
      <c r="D140" s="26">
        <f t="shared" ref="D140:I140" si="42">IF(ISERROR(D135-D138),"",D135-D138)</f>
        <v>4.7429283862435483</v>
      </c>
      <c r="E140" s="26">
        <f t="shared" si="42"/>
        <v>4.5548441700012177</v>
      </c>
      <c r="F140" s="26">
        <f t="shared" si="42"/>
        <v>5.5704812197960649</v>
      </c>
      <c r="G140" s="26">
        <f t="shared" si="42"/>
        <v>5.1504395344338008</v>
      </c>
      <c r="H140" s="26">
        <f t="shared" si="42"/>
        <v>5.6640378063927841</v>
      </c>
      <c r="I140" s="26">
        <f t="shared" si="42"/>
        <v>3.5759578202841489</v>
      </c>
      <c r="J140" s="26"/>
      <c r="K140" s="26"/>
      <c r="L140" s="26"/>
      <c r="M140" s="26"/>
      <c r="N140" s="26"/>
      <c r="O140" s="26"/>
      <c r="P140" s="26"/>
      <c r="Q140" s="26"/>
      <c r="R140" s="26"/>
    </row>
    <row r="141" spans="1:19" s="24" customFormat="1" ht="7.5" customHeight="1" x14ac:dyDescent="0.2">
      <c r="B141" s="25" t="s">
        <v>24</v>
      </c>
      <c r="C141" s="26">
        <f>IF(ISERROR(C139-C135),"",C139-C135)</f>
        <v>3.1183666015200728</v>
      </c>
      <c r="D141" s="26">
        <f t="shared" ref="D141:I141" si="43">IF(ISERROR(D139-D135),"",D139-D135)</f>
        <v>5.4393037447054269</v>
      </c>
      <c r="E141" s="26">
        <f t="shared" si="43"/>
        <v>3.5456045200564716</v>
      </c>
      <c r="F141" s="26">
        <f t="shared" si="43"/>
        <v>5.0768572813308168</v>
      </c>
      <c r="G141" s="26">
        <f t="shared" si="43"/>
        <v>5.7673305017312302</v>
      </c>
      <c r="H141" s="26">
        <f t="shared" si="43"/>
        <v>4.9804559237118724</v>
      </c>
      <c r="I141" s="26">
        <f t="shared" si="43"/>
        <v>4.675975564499824</v>
      </c>
      <c r="J141" s="26"/>
      <c r="K141" s="26"/>
      <c r="L141" s="26"/>
      <c r="M141" s="26"/>
      <c r="N141" s="26"/>
      <c r="O141" s="26"/>
      <c r="P141" s="26"/>
      <c r="Q141" s="26"/>
      <c r="R141" s="26"/>
    </row>
    <row r="142" spans="1:19" x14ac:dyDescent="0.2">
      <c r="B142" s="4"/>
      <c r="C142" s="3"/>
      <c r="D142" s="3"/>
      <c r="E142" s="3"/>
      <c r="F142" s="3"/>
      <c r="G142" s="3"/>
      <c r="H142" s="3"/>
      <c r="I142" s="3"/>
      <c r="J142" s="3"/>
      <c r="K142" s="3"/>
      <c r="L142" s="3"/>
      <c r="M142" s="3"/>
      <c r="N142" s="3"/>
      <c r="O142" s="3"/>
      <c r="P142" s="3"/>
      <c r="Q142" s="3"/>
      <c r="R142" s="3"/>
      <c r="S142" s="3"/>
    </row>
    <row r="143" spans="1:19" x14ac:dyDescent="0.2">
      <c r="B143" s="4"/>
      <c r="C143" s="3"/>
      <c r="D143" s="3"/>
      <c r="E143" s="3"/>
      <c r="F143" s="3"/>
      <c r="G143" s="3"/>
      <c r="H143" s="3"/>
      <c r="I143" s="3"/>
      <c r="J143" s="3"/>
      <c r="K143" s="3"/>
      <c r="L143" s="3"/>
      <c r="M143" s="3"/>
      <c r="N143" s="3"/>
      <c r="O143" s="3"/>
      <c r="P143" s="3"/>
      <c r="Q143" s="3"/>
      <c r="R143" s="3"/>
      <c r="S143" s="3"/>
    </row>
    <row r="144" spans="1:19" ht="20.25" x14ac:dyDescent="0.3">
      <c r="A144" s="44" t="s">
        <v>200</v>
      </c>
    </row>
    <row r="145" spans="1:1" ht="15" x14ac:dyDescent="0.25">
      <c r="A145" s="1"/>
    </row>
    <row r="146" spans="1:1" ht="15" x14ac:dyDescent="0.25">
      <c r="A146" s="1"/>
    </row>
    <row r="147" spans="1:1" ht="15" x14ac:dyDescent="0.25">
      <c r="A147" s="1"/>
    </row>
    <row r="148" spans="1:1" ht="15" x14ac:dyDescent="0.25">
      <c r="A148" s="1"/>
    </row>
    <row r="149" spans="1:1" ht="15" x14ac:dyDescent="0.25">
      <c r="A149" s="1"/>
    </row>
    <row r="150" spans="1:1" ht="15" x14ac:dyDescent="0.25">
      <c r="A150" s="1"/>
    </row>
    <row r="151" spans="1:1" ht="15" x14ac:dyDescent="0.25">
      <c r="A151" s="1"/>
    </row>
    <row r="152" spans="1:1" ht="15" x14ac:dyDescent="0.25">
      <c r="A152" s="1"/>
    </row>
    <row r="153" spans="1:1" ht="15" x14ac:dyDescent="0.25">
      <c r="A153" s="1"/>
    </row>
    <row r="154" spans="1:1" ht="15" x14ac:dyDescent="0.25">
      <c r="A154" s="1"/>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9" ht="15" x14ac:dyDescent="0.25">
      <c r="A161" s="1"/>
    </row>
    <row r="162" spans="1:9" ht="15" x14ac:dyDescent="0.25">
      <c r="A162" s="1"/>
    </row>
    <row r="163" spans="1:9" ht="15" x14ac:dyDescent="0.25">
      <c r="A163" s="1"/>
    </row>
    <row r="164" spans="1:9" ht="15" x14ac:dyDescent="0.25">
      <c r="A164" s="1"/>
    </row>
    <row r="165" spans="1:9" ht="15" x14ac:dyDescent="0.25">
      <c r="A165" s="1"/>
    </row>
    <row r="166" spans="1:9" ht="15" x14ac:dyDescent="0.25">
      <c r="A166" s="1"/>
    </row>
    <row r="167" spans="1:9" ht="15" x14ac:dyDescent="0.25">
      <c r="A167" s="1"/>
    </row>
    <row r="168" spans="1:9" x14ac:dyDescent="0.2">
      <c r="A168" s="24">
        <v>95</v>
      </c>
      <c r="C168" s="24">
        <v>103</v>
      </c>
      <c r="D168" s="24">
        <v>104</v>
      </c>
      <c r="E168" s="24">
        <v>105</v>
      </c>
    </row>
    <row r="169" spans="1:9" ht="15.75" x14ac:dyDescent="0.25">
      <c r="A169" s="94"/>
      <c r="B169" s="95"/>
      <c r="C169" s="46" t="s">
        <v>4</v>
      </c>
      <c r="D169" s="46" t="s">
        <v>38</v>
      </c>
      <c r="E169" s="46" t="s">
        <v>39</v>
      </c>
      <c r="F169" s="46" t="s">
        <v>5</v>
      </c>
      <c r="G169" s="46" t="s">
        <v>6</v>
      </c>
      <c r="H169" s="25" t="s">
        <v>8</v>
      </c>
      <c r="I169" s="25" t="s">
        <v>7</v>
      </c>
    </row>
    <row r="170" spans="1:9" ht="33" customHeight="1" x14ac:dyDescent="0.25">
      <c r="A170" s="93" t="s">
        <v>2</v>
      </c>
      <c r="B170" s="31" t="str">
        <f>A17</f>
        <v>Hereford County Hospital</v>
      </c>
      <c r="C170" s="47">
        <f>VLOOKUP('Hospital Report'!$H$12,Data!$A$7:$DD$52,C$168,FALSE)</f>
        <v>69.7777777777778</v>
      </c>
      <c r="D170" s="48">
        <f>VLOOKUP('Hospital Report'!$H$12,Data!$A$7:$DD$52,D$168,FALSE)</f>
        <v>27</v>
      </c>
      <c r="E170" s="47">
        <f>VLOOKUP('Hospital Report'!$H$12,Data!$A$7:$DD$52,E$168,FALSE)</f>
        <v>17.744627211406701</v>
      </c>
      <c r="F170" s="47">
        <f t="shared" ref="F170:F171" si="44">IF(ISERROR(C170-TINV(1-$A$168/100,D170-1)*E170/SQRT(D170)),"",C170-TINV(1-$A$168/100,D170-1)*E170/SQRT(D170))</f>
        <v>62.758237040019658</v>
      </c>
      <c r="G170" s="47">
        <f t="shared" ref="G170:G171" si="45">IF(ISERROR(C170+TINV(1-$A$168/100,D170-1)*E170/SQRT(D170)),"",C170+TINV(1-$A$168/100,D170-1)*E170/SQRT(D170))</f>
        <v>76.797318515535949</v>
      </c>
      <c r="H170" s="45">
        <f>IF(ISERROR(C170-F170),"",C170-F170)</f>
        <v>7.0195407377581418</v>
      </c>
      <c r="I170" s="45">
        <f>IF(ISERROR(G170-C170),"",G170-C170)</f>
        <v>7.0195407377581489</v>
      </c>
    </row>
    <row r="171" spans="1:9" ht="33" customHeight="1" x14ac:dyDescent="0.25">
      <c r="A171" s="93"/>
      <c r="B171" s="31" t="s">
        <v>3</v>
      </c>
      <c r="C171" s="47">
        <f>Data!CY5</f>
        <v>66.607221980134597</v>
      </c>
      <c r="D171" s="48">
        <f>Data!CZ5</f>
        <v>6242</v>
      </c>
      <c r="E171" s="47">
        <f>Data!DA5</f>
        <v>15.099326690572401</v>
      </c>
      <c r="F171" s="47">
        <f t="shared" si="44"/>
        <v>66.232570006778985</v>
      </c>
      <c r="G171" s="47">
        <f t="shared" si="45"/>
        <v>66.981873953490208</v>
      </c>
      <c r="H171" s="45">
        <f t="shared" ref="H171:H173" si="46">IF(ISERROR(C171-F171),"",C171-F171)</f>
        <v>0.37465197335561129</v>
      </c>
      <c r="I171" s="45">
        <f t="shared" ref="I171:I173" si="47">IF(ISERROR(G171-C171),"",G171-C171)</f>
        <v>0.37465197335561129</v>
      </c>
    </row>
    <row r="172" spans="1:9" ht="33" customHeight="1" x14ac:dyDescent="0.25">
      <c r="A172" s="93" t="s">
        <v>1</v>
      </c>
      <c r="B172" s="31" t="str">
        <f>A17</f>
        <v>Hereford County Hospital</v>
      </c>
      <c r="C172" s="47">
        <f>VLOOKUP('Hospital Report'!$H$12,Data!$A$7:$DD$52,C$168+3,FALSE)</f>
        <v>68.980559124087605</v>
      </c>
      <c r="D172" s="48">
        <f>VLOOKUP('Hospital Report'!$H$12,Data!$A$7:$DD$52,D$168+3,FALSE)</f>
        <v>274</v>
      </c>
      <c r="E172" s="47">
        <f>VLOOKUP('Hospital Report'!$H$12,Data!$A$7:$DD$52,E$168+3,FALSE)</f>
        <v>15.902572084398701</v>
      </c>
      <c r="F172" s="47">
        <f>IF(ISERROR(C172-TINV(1-$A$168/100,D172-1)*E172/SQRT(D172)),"",C172-TINV(1-$A$168/100,D172-1)*E172/SQRT(D172))</f>
        <v>67.089218355416477</v>
      </c>
      <c r="G172" s="47">
        <f>IF(ISERROR(C172+TINV(1-$A$168/100,D172-1)*E172/SQRT(D172)),"",C172+TINV(1-$A$168/100,D172-1)*E172/SQRT(D172))</f>
        <v>70.871899892758734</v>
      </c>
      <c r="H172" s="45">
        <f t="shared" si="46"/>
        <v>1.8913407686711281</v>
      </c>
      <c r="I172" s="45">
        <f t="shared" si="47"/>
        <v>1.8913407686711281</v>
      </c>
    </row>
    <row r="173" spans="1:9" ht="33" customHeight="1" x14ac:dyDescent="0.25">
      <c r="A173" s="93"/>
      <c r="B173" s="31" t="s">
        <v>3</v>
      </c>
      <c r="C173" s="39">
        <f>Data!DB5</f>
        <v>69.639758362921398</v>
      </c>
      <c r="D173" s="49">
        <f>Data!DC5</f>
        <v>41965</v>
      </c>
      <c r="E173" s="39">
        <f>Data!DD5</f>
        <v>18.6465802628707</v>
      </c>
      <c r="F173" s="47">
        <f t="shared" ref="F173" si="48">IF(ISERROR(C173-TINV(1-$A$168/100,D173-1)*E173/SQRT(D173)),"",C173-TINV(1-$A$168/100,D173-1)*E173/SQRT(D173))</f>
        <v>69.461349593078623</v>
      </c>
      <c r="G173" s="47">
        <f t="shared" ref="G173" si="49">IF(ISERROR(C173+TINV(1-$A$168/100,D173-1)*E173/SQRT(D173)),"",C173+TINV(1-$A$168/100,D173-1)*E173/SQRT(D173))</f>
        <v>69.818167132764174</v>
      </c>
      <c r="H173" s="45">
        <f t="shared" si="46"/>
        <v>0.17840876984277543</v>
      </c>
      <c r="I173" s="45">
        <f t="shared" si="47"/>
        <v>0.17840876984277543</v>
      </c>
    </row>
    <row r="176" spans="1:9" ht="15" customHeight="1" x14ac:dyDescent="0.2"/>
    <row r="179" spans="3:12" x14ac:dyDescent="0.2">
      <c r="C179" s="5"/>
      <c r="D179" s="5"/>
      <c r="E179" s="5"/>
      <c r="F179" s="5"/>
      <c r="G179" s="5"/>
      <c r="H179" s="5"/>
      <c r="I179" s="5"/>
      <c r="J179" s="5"/>
      <c r="K179" s="5"/>
      <c r="L179" s="5"/>
    </row>
    <row r="180" spans="3:12" x14ac:dyDescent="0.2">
      <c r="D180" s="5"/>
      <c r="E180" s="5"/>
      <c r="F180" s="5"/>
      <c r="G180" s="5"/>
      <c r="H180" s="5"/>
      <c r="I180" s="5"/>
      <c r="J180" s="5"/>
      <c r="K180" s="5"/>
      <c r="L180" s="5"/>
    </row>
    <row r="181" spans="3:12" x14ac:dyDescent="0.2">
      <c r="C181" s="5"/>
      <c r="D181" s="5"/>
      <c r="E181" s="5"/>
      <c r="F181" s="5"/>
      <c r="G181" s="5"/>
      <c r="H181" s="5"/>
      <c r="I181" s="5"/>
      <c r="J181" s="5"/>
      <c r="K181" s="5"/>
      <c r="L181" s="5"/>
    </row>
    <row r="182" spans="3:12" x14ac:dyDescent="0.2">
      <c r="C182" s="5"/>
      <c r="D182" s="5"/>
      <c r="E182" s="5"/>
      <c r="F182" s="5"/>
      <c r="G182" s="5"/>
      <c r="H182" s="5"/>
      <c r="I182" s="5"/>
      <c r="J182" s="5"/>
      <c r="K182" s="5"/>
      <c r="L182" s="5"/>
    </row>
    <row r="183" spans="3:12" x14ac:dyDescent="0.2">
      <c r="C183" s="5"/>
      <c r="D183" s="6"/>
      <c r="E183" s="6"/>
      <c r="F183" s="7"/>
      <c r="G183" s="8"/>
      <c r="H183" s="8"/>
      <c r="I183" s="8"/>
      <c r="J183" s="8"/>
      <c r="K183" s="5"/>
      <c r="L183" s="5"/>
    </row>
    <row r="184" spans="3:12" x14ac:dyDescent="0.2">
      <c r="C184" s="5"/>
      <c r="D184" s="6"/>
      <c r="E184" s="6"/>
      <c r="F184" s="7"/>
      <c r="G184" s="9"/>
      <c r="H184" s="10"/>
      <c r="I184" s="8"/>
      <c r="J184" s="8"/>
      <c r="K184" s="5"/>
      <c r="L184" s="5"/>
    </row>
    <row r="185" spans="3:12" x14ac:dyDescent="0.2">
      <c r="C185" s="5"/>
      <c r="D185" s="6"/>
      <c r="E185" s="6"/>
      <c r="F185" s="7"/>
      <c r="G185" s="11"/>
      <c r="H185" s="9"/>
      <c r="I185" s="12"/>
      <c r="J185" s="8"/>
      <c r="K185" s="5"/>
      <c r="L185" s="5"/>
    </row>
    <row r="186" spans="3:12" x14ac:dyDescent="0.2">
      <c r="C186" s="5"/>
      <c r="D186" s="6"/>
      <c r="E186" s="6"/>
      <c r="F186" s="7"/>
      <c r="G186" s="8"/>
      <c r="H186" s="8"/>
      <c r="I186" s="12"/>
      <c r="J186" s="8"/>
      <c r="K186" s="5"/>
      <c r="L186" s="5"/>
    </row>
    <row r="187" spans="3:12" x14ac:dyDescent="0.2">
      <c r="C187" s="5"/>
      <c r="D187" s="6"/>
      <c r="E187" s="6"/>
      <c r="F187" s="7"/>
      <c r="G187" s="8"/>
      <c r="H187" s="8"/>
      <c r="I187" s="13"/>
      <c r="J187" s="14"/>
      <c r="K187" s="5"/>
      <c r="L187" s="5"/>
    </row>
    <row r="188" spans="3:12" x14ac:dyDescent="0.2">
      <c r="C188" s="5"/>
      <c r="D188" s="15"/>
      <c r="E188" s="15"/>
      <c r="F188" s="8"/>
      <c r="G188" s="8"/>
      <c r="H188" s="8"/>
      <c r="I188" s="8"/>
      <c r="J188" s="8"/>
      <c r="K188" s="5"/>
      <c r="L188" s="5"/>
    </row>
    <row r="189" spans="3:12" x14ac:dyDescent="0.2">
      <c r="C189" s="5"/>
      <c r="D189" s="12"/>
      <c r="E189" s="12"/>
      <c r="F189" s="12"/>
      <c r="G189" s="12"/>
      <c r="H189" s="86"/>
      <c r="I189" s="87"/>
      <c r="J189" s="8"/>
      <c r="K189" s="5"/>
      <c r="L189" s="5"/>
    </row>
    <row r="190" spans="3:12" x14ac:dyDescent="0.2">
      <c r="C190" s="5"/>
      <c r="D190" s="16"/>
      <c r="E190" s="16"/>
      <c r="F190" s="17"/>
      <c r="G190" s="17"/>
      <c r="H190" s="16"/>
      <c r="I190" s="16"/>
      <c r="J190" s="8"/>
      <c r="K190" s="5"/>
      <c r="L190" s="5"/>
    </row>
    <row r="191" spans="3:12" x14ac:dyDescent="0.2">
      <c r="C191" s="5"/>
      <c r="D191" s="6"/>
      <c r="E191" s="6"/>
      <c r="F191" s="13"/>
      <c r="G191" s="18"/>
      <c r="H191" s="9"/>
      <c r="I191" s="9"/>
      <c r="J191" s="8"/>
      <c r="K191" s="5"/>
      <c r="L191" s="5"/>
    </row>
    <row r="192" spans="3:12" x14ac:dyDescent="0.2">
      <c r="C192" s="5"/>
      <c r="D192" s="19"/>
      <c r="E192" s="19"/>
      <c r="F192" s="19"/>
      <c r="G192" s="20"/>
      <c r="H192" s="21"/>
      <c r="I192" s="21"/>
      <c r="J192" s="19"/>
      <c r="K192" s="5"/>
      <c r="L192" s="5"/>
    </row>
    <row r="193" spans="3:12" x14ac:dyDescent="0.2">
      <c r="C193" s="5"/>
      <c r="D193" s="5"/>
      <c r="E193" s="5"/>
      <c r="F193" s="5"/>
      <c r="G193" s="5"/>
      <c r="H193" s="5"/>
      <c r="I193" s="5"/>
      <c r="J193" s="5"/>
      <c r="K193" s="5"/>
      <c r="L193" s="5"/>
    </row>
    <row r="194" spans="3:12" x14ac:dyDescent="0.2">
      <c r="C194" s="5"/>
      <c r="D194" s="5"/>
      <c r="E194" s="5"/>
      <c r="F194" s="5"/>
      <c r="G194" s="5"/>
      <c r="H194" s="5"/>
      <c r="I194" s="5"/>
      <c r="J194" s="5"/>
      <c r="K194" s="5"/>
      <c r="L194" s="5"/>
    </row>
    <row r="195" spans="3:12" x14ac:dyDescent="0.2">
      <c r="C195" s="5"/>
      <c r="D195" s="5"/>
      <c r="E195" s="5"/>
      <c r="F195" s="5"/>
      <c r="G195" s="5"/>
      <c r="H195" s="5"/>
      <c r="I195" s="5"/>
      <c r="J195" s="5"/>
      <c r="K195" s="5"/>
      <c r="L195" s="5"/>
    </row>
  </sheetData>
  <mergeCells count="15">
    <mergeCell ref="B11:D11"/>
    <mergeCell ref="B10:F10"/>
    <mergeCell ref="H189:I189"/>
    <mergeCell ref="A89:A93"/>
    <mergeCell ref="A96:A100"/>
    <mergeCell ref="A88:B88"/>
    <mergeCell ref="A128:A132"/>
    <mergeCell ref="A135:A139"/>
    <mergeCell ref="A170:A171"/>
    <mergeCell ref="A172:A173"/>
    <mergeCell ref="A169:B169"/>
    <mergeCell ref="A23:K23"/>
    <mergeCell ref="A24:K24"/>
    <mergeCell ref="B12:F12"/>
    <mergeCell ref="A19:K19"/>
  </mergeCells>
  <pageMargins left="0.7" right="0.7" top="0.75" bottom="0.75" header="0.3" footer="0.3"/>
  <pageSetup paperSize="9" scale="39" orientation="portrait" r:id="rId1"/>
  <rowBreaks count="1" manualBreakCount="1">
    <brk id="104"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'Hospital Lookup'!$G$2:$G$47</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2"/>
  <sheetViews>
    <sheetView showGridLines="0" workbookViewId="0">
      <pane xSplit="2" ySplit="5" topLeftCell="C6" activePane="bottomRight" state="frozen"/>
      <selection pane="topRight" activeCell="C1" sqref="C1"/>
      <selection pane="bottomLeft" activeCell="A6" sqref="A6"/>
      <selection pane="bottomRight" activeCell="A24" sqref="A24"/>
    </sheetView>
  </sheetViews>
  <sheetFormatPr defaultColWidth="19.125" defaultRowHeight="14.25" x14ac:dyDescent="0.2"/>
  <cols>
    <col min="1" max="1" width="20.25" customWidth="1"/>
    <col min="2" max="2" width="46.625" bestFit="1" customWidth="1"/>
    <col min="109" max="16384" width="19.125" style="72"/>
  </cols>
  <sheetData>
    <row r="1" spans="1:108" s="68" customFormat="1" x14ac:dyDescent="0.2">
      <c r="A1" s="24">
        <v>1</v>
      </c>
      <c r="B1" s="24">
        <v>2</v>
      </c>
      <c r="C1" s="24">
        <v>3</v>
      </c>
      <c r="D1" s="24">
        <v>4</v>
      </c>
      <c r="E1" s="24">
        <v>5</v>
      </c>
      <c r="F1" s="24">
        <v>6</v>
      </c>
      <c r="G1" s="24">
        <v>7</v>
      </c>
      <c r="H1" s="24">
        <v>8</v>
      </c>
      <c r="I1" s="24">
        <v>9</v>
      </c>
      <c r="J1" s="24">
        <v>10</v>
      </c>
      <c r="K1" s="24">
        <v>11</v>
      </c>
      <c r="L1" s="24">
        <v>12</v>
      </c>
      <c r="M1" s="24">
        <v>13</v>
      </c>
      <c r="N1" s="24">
        <v>14</v>
      </c>
      <c r="O1" s="24">
        <v>15</v>
      </c>
      <c r="P1" s="24">
        <v>16</v>
      </c>
      <c r="Q1" s="24">
        <v>17</v>
      </c>
      <c r="R1" s="24">
        <v>18</v>
      </c>
      <c r="S1" s="24">
        <v>19</v>
      </c>
      <c r="T1" s="24">
        <v>20</v>
      </c>
      <c r="U1" s="24">
        <v>21</v>
      </c>
      <c r="V1" s="24">
        <v>22</v>
      </c>
      <c r="W1" s="24">
        <v>23</v>
      </c>
      <c r="X1" s="24">
        <v>24</v>
      </c>
      <c r="Y1" s="24">
        <v>25</v>
      </c>
      <c r="Z1" s="24">
        <v>26</v>
      </c>
      <c r="AA1" s="24">
        <v>27</v>
      </c>
      <c r="AB1" s="24">
        <v>28</v>
      </c>
      <c r="AC1" s="24">
        <v>29</v>
      </c>
      <c r="AD1" s="24">
        <v>30</v>
      </c>
      <c r="AE1" s="24">
        <v>31</v>
      </c>
      <c r="AF1" s="24">
        <v>32</v>
      </c>
      <c r="AG1" s="24">
        <v>33</v>
      </c>
      <c r="AH1" s="24">
        <v>34</v>
      </c>
      <c r="AI1" s="24">
        <v>35</v>
      </c>
      <c r="AJ1" s="24">
        <v>36</v>
      </c>
      <c r="AK1" s="24">
        <v>37</v>
      </c>
      <c r="AL1" s="24">
        <v>38</v>
      </c>
      <c r="AM1" s="24">
        <v>39</v>
      </c>
      <c r="AN1" s="24">
        <v>40</v>
      </c>
      <c r="AO1" s="24">
        <v>41</v>
      </c>
      <c r="AP1" s="24">
        <v>42</v>
      </c>
      <c r="AQ1" s="24">
        <v>43</v>
      </c>
      <c r="AR1" s="24">
        <v>44</v>
      </c>
      <c r="AS1" s="24">
        <v>45</v>
      </c>
      <c r="AT1" s="24">
        <v>46</v>
      </c>
      <c r="AU1" s="24">
        <v>47</v>
      </c>
      <c r="AV1" s="24">
        <v>48</v>
      </c>
      <c r="AW1" s="24">
        <v>49</v>
      </c>
      <c r="AX1" s="24">
        <v>50</v>
      </c>
      <c r="AY1" s="24">
        <v>51</v>
      </c>
      <c r="AZ1" s="24">
        <v>52</v>
      </c>
      <c r="BA1" s="24">
        <v>53</v>
      </c>
      <c r="BB1" s="24">
        <v>54</v>
      </c>
      <c r="BC1" s="24">
        <v>55</v>
      </c>
      <c r="BD1" s="24">
        <v>56</v>
      </c>
      <c r="BE1" s="24">
        <v>57</v>
      </c>
      <c r="BF1" s="24">
        <v>58</v>
      </c>
      <c r="BG1" s="24">
        <v>59</v>
      </c>
      <c r="BH1" s="24">
        <v>60</v>
      </c>
      <c r="BI1" s="24">
        <v>61</v>
      </c>
      <c r="BJ1" s="24">
        <v>62</v>
      </c>
      <c r="BK1" s="24">
        <v>63</v>
      </c>
      <c r="BL1" s="24">
        <v>64</v>
      </c>
      <c r="BM1" s="24">
        <v>65</v>
      </c>
      <c r="BN1" s="24">
        <v>66</v>
      </c>
      <c r="BO1" s="24">
        <v>67</v>
      </c>
      <c r="BP1" s="24">
        <v>68</v>
      </c>
      <c r="BQ1" s="24">
        <v>69</v>
      </c>
      <c r="BR1" s="24">
        <v>70</v>
      </c>
      <c r="BS1" s="24">
        <v>71</v>
      </c>
      <c r="BT1" s="24">
        <v>72</v>
      </c>
      <c r="BU1" s="24">
        <v>73</v>
      </c>
      <c r="BV1" s="24">
        <v>74</v>
      </c>
      <c r="BW1" s="24">
        <v>75</v>
      </c>
      <c r="BX1" s="24">
        <v>76</v>
      </c>
      <c r="BY1" s="24">
        <v>77</v>
      </c>
      <c r="BZ1" s="24">
        <v>78</v>
      </c>
      <c r="CA1" s="24">
        <v>79</v>
      </c>
      <c r="CB1" s="24">
        <v>80</v>
      </c>
      <c r="CC1" s="24">
        <v>81</v>
      </c>
      <c r="CD1" s="24">
        <v>82</v>
      </c>
      <c r="CE1" s="24">
        <v>83</v>
      </c>
      <c r="CF1" s="24">
        <v>84</v>
      </c>
      <c r="CG1" s="24">
        <v>85</v>
      </c>
      <c r="CH1" s="24">
        <v>86</v>
      </c>
      <c r="CI1" s="24">
        <v>87</v>
      </c>
      <c r="CJ1" s="24">
        <v>88</v>
      </c>
      <c r="CK1" s="24">
        <v>89</v>
      </c>
      <c r="CL1" s="24">
        <v>90</v>
      </c>
      <c r="CM1" s="24">
        <v>91</v>
      </c>
      <c r="CN1" s="24">
        <v>92</v>
      </c>
      <c r="CO1" s="24">
        <v>93</v>
      </c>
      <c r="CP1" s="24">
        <v>94</v>
      </c>
      <c r="CQ1" s="24">
        <v>95</v>
      </c>
      <c r="CR1" s="24">
        <v>96</v>
      </c>
      <c r="CS1" s="24">
        <v>97</v>
      </c>
      <c r="CT1" s="24">
        <v>98</v>
      </c>
      <c r="CU1" s="24">
        <v>99</v>
      </c>
      <c r="CV1" s="24">
        <v>100</v>
      </c>
      <c r="CW1" s="24">
        <v>101</v>
      </c>
      <c r="CX1" s="24">
        <v>102</v>
      </c>
      <c r="CY1" s="24">
        <v>103</v>
      </c>
      <c r="CZ1" s="24">
        <v>104</v>
      </c>
      <c r="DA1" s="24">
        <v>105</v>
      </c>
      <c r="DB1" s="24">
        <v>106</v>
      </c>
      <c r="DC1" s="24">
        <v>107</v>
      </c>
      <c r="DD1" s="24">
        <v>108</v>
      </c>
    </row>
    <row r="2" spans="1:108" s="69" customFormat="1" ht="15" x14ac:dyDescent="0.25">
      <c r="A2" s="101" t="s">
        <v>28</v>
      </c>
      <c r="B2" s="101" t="s">
        <v>29</v>
      </c>
      <c r="C2" s="101" t="s">
        <v>30</v>
      </c>
      <c r="D2" s="101" t="s">
        <v>31</v>
      </c>
      <c r="E2" s="101" t="s">
        <v>32</v>
      </c>
      <c r="F2" s="101" t="s">
        <v>33</v>
      </c>
      <c r="G2" s="55" t="s">
        <v>35</v>
      </c>
      <c r="H2" s="55"/>
      <c r="I2" s="55"/>
      <c r="J2" s="55"/>
      <c r="K2" s="55"/>
      <c r="L2" s="55"/>
      <c r="M2" s="55"/>
      <c r="N2" s="55"/>
      <c r="O2" s="55"/>
      <c r="P2" s="55"/>
      <c r="Q2" s="55"/>
      <c r="R2" s="55"/>
      <c r="S2" s="55"/>
      <c r="T2" s="55"/>
      <c r="U2" s="55"/>
      <c r="V2" s="55"/>
      <c r="W2" s="55"/>
      <c r="X2" s="55"/>
      <c r="Y2" s="55"/>
      <c r="Z2" s="55"/>
      <c r="AA2" s="55"/>
      <c r="AB2" s="55"/>
      <c r="AC2" s="55"/>
      <c r="AD2" s="55"/>
      <c r="AE2" s="55"/>
      <c r="AF2" s="55"/>
      <c r="AG2" s="55"/>
      <c r="AH2" s="55" t="s">
        <v>36</v>
      </c>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t="s">
        <v>196</v>
      </c>
      <c r="BJ2" s="55"/>
      <c r="BK2" s="55"/>
      <c r="BL2" s="55"/>
      <c r="BM2" s="55"/>
      <c r="BN2" s="55"/>
      <c r="BO2" s="55"/>
      <c r="BP2" s="55"/>
      <c r="BQ2" s="55"/>
      <c r="BR2" s="55"/>
      <c r="BS2" s="55"/>
      <c r="BT2" s="55"/>
      <c r="BU2" s="55"/>
      <c r="BV2" s="55"/>
      <c r="BW2" s="55"/>
      <c r="BX2" s="55"/>
      <c r="BY2" s="55"/>
      <c r="BZ2" s="55"/>
      <c r="CA2" s="55"/>
      <c r="CB2" s="55"/>
      <c r="CC2" s="55"/>
      <c r="CD2" s="55" t="s">
        <v>197</v>
      </c>
      <c r="CE2" s="55"/>
      <c r="CF2" s="55"/>
      <c r="CG2" s="55"/>
      <c r="CH2" s="55"/>
      <c r="CI2" s="55"/>
      <c r="CJ2" s="55"/>
      <c r="CK2" s="55"/>
      <c r="CL2" s="55"/>
      <c r="CM2" s="55"/>
      <c r="CN2" s="55"/>
      <c r="CO2" s="55"/>
      <c r="CP2" s="55"/>
      <c r="CQ2" s="55"/>
      <c r="CR2" s="55"/>
      <c r="CS2" s="55"/>
      <c r="CT2" s="55"/>
      <c r="CU2" s="55"/>
      <c r="CV2" s="55"/>
      <c r="CW2" s="55"/>
      <c r="CX2" s="55"/>
      <c r="CY2" s="55"/>
      <c r="CZ2" s="81">
        <v>6242</v>
      </c>
      <c r="DA2" s="55"/>
      <c r="DB2" s="55"/>
      <c r="DC2" s="81"/>
      <c r="DD2" s="55"/>
    </row>
    <row r="3" spans="1:108" s="69" customFormat="1" ht="15" x14ac:dyDescent="0.25">
      <c r="A3" s="101"/>
      <c r="B3" s="101"/>
      <c r="C3" s="101"/>
      <c r="D3" s="101"/>
      <c r="E3" s="101"/>
      <c r="F3" s="101"/>
      <c r="G3" s="102" t="s">
        <v>9</v>
      </c>
      <c r="H3" s="102"/>
      <c r="I3" s="102"/>
      <c r="J3" s="102" t="s">
        <v>10</v>
      </c>
      <c r="K3" s="102"/>
      <c r="L3" s="102"/>
      <c r="M3" s="102" t="s">
        <v>11</v>
      </c>
      <c r="N3" s="102"/>
      <c r="O3" s="102"/>
      <c r="P3" s="102" t="s">
        <v>12</v>
      </c>
      <c r="Q3" s="102"/>
      <c r="R3" s="102"/>
      <c r="S3" s="102" t="s">
        <v>13</v>
      </c>
      <c r="T3" s="102"/>
      <c r="U3" s="102"/>
      <c r="V3" s="102" t="s">
        <v>140</v>
      </c>
      <c r="W3" s="102"/>
      <c r="X3" s="102"/>
      <c r="Y3" s="102" t="s">
        <v>14</v>
      </c>
      <c r="Z3" s="102"/>
      <c r="AA3" s="102"/>
      <c r="AB3" s="102" t="s">
        <v>15</v>
      </c>
      <c r="AC3" s="102"/>
      <c r="AD3" s="102"/>
      <c r="AE3" s="102" t="s">
        <v>16</v>
      </c>
      <c r="AF3" s="102"/>
      <c r="AG3" s="102"/>
      <c r="AH3" s="102" t="s">
        <v>9</v>
      </c>
      <c r="AI3" s="102"/>
      <c r="AJ3" s="102"/>
      <c r="AK3" s="102" t="s">
        <v>10</v>
      </c>
      <c r="AL3" s="102"/>
      <c r="AM3" s="102"/>
      <c r="AN3" s="102" t="s">
        <v>11</v>
      </c>
      <c r="AO3" s="102"/>
      <c r="AP3" s="102"/>
      <c r="AQ3" s="102" t="s">
        <v>12</v>
      </c>
      <c r="AR3" s="102"/>
      <c r="AS3" s="102"/>
      <c r="AT3" s="102" t="s">
        <v>13</v>
      </c>
      <c r="AU3" s="102"/>
      <c r="AV3" s="102"/>
      <c r="AW3" s="102" t="s">
        <v>140</v>
      </c>
      <c r="AX3" s="102"/>
      <c r="AY3" s="102"/>
      <c r="AZ3" s="102" t="s">
        <v>14</v>
      </c>
      <c r="BA3" s="102"/>
      <c r="BB3" s="102"/>
      <c r="BC3" s="102" t="s">
        <v>15</v>
      </c>
      <c r="BD3" s="102"/>
      <c r="BE3" s="102"/>
      <c r="BF3" s="102" t="s">
        <v>16</v>
      </c>
      <c r="BG3" s="102"/>
      <c r="BH3" s="102"/>
      <c r="BI3" s="102" t="s">
        <v>17</v>
      </c>
      <c r="BJ3" s="102"/>
      <c r="BK3" s="102"/>
      <c r="BL3" s="102" t="s">
        <v>18</v>
      </c>
      <c r="BM3" s="102"/>
      <c r="BN3" s="102"/>
      <c r="BO3" s="102" t="s">
        <v>19</v>
      </c>
      <c r="BP3" s="102"/>
      <c r="BQ3" s="102"/>
      <c r="BR3" s="102" t="s">
        <v>141</v>
      </c>
      <c r="BS3" s="102"/>
      <c r="BT3" s="102"/>
      <c r="BU3" s="102" t="s">
        <v>138</v>
      </c>
      <c r="BV3" s="102"/>
      <c r="BW3" s="102"/>
      <c r="BX3" s="102" t="s">
        <v>20</v>
      </c>
      <c r="BY3" s="102"/>
      <c r="BZ3" s="102"/>
      <c r="CA3" s="102" t="s">
        <v>21</v>
      </c>
      <c r="CB3" s="102"/>
      <c r="CC3" s="102"/>
      <c r="CD3" s="102" t="s">
        <v>17</v>
      </c>
      <c r="CE3" s="102"/>
      <c r="CF3" s="102"/>
      <c r="CG3" s="102" t="s">
        <v>18</v>
      </c>
      <c r="CH3" s="102"/>
      <c r="CI3" s="102"/>
      <c r="CJ3" s="102" t="s">
        <v>19</v>
      </c>
      <c r="CK3" s="102"/>
      <c r="CL3" s="102"/>
      <c r="CM3" s="102" t="s">
        <v>141</v>
      </c>
      <c r="CN3" s="102"/>
      <c r="CO3" s="102"/>
      <c r="CP3" s="102" t="s">
        <v>138</v>
      </c>
      <c r="CQ3" s="102"/>
      <c r="CR3" s="102"/>
      <c r="CS3" s="102" t="s">
        <v>20</v>
      </c>
      <c r="CT3" s="102"/>
      <c r="CU3" s="102"/>
      <c r="CV3" s="102" t="s">
        <v>21</v>
      </c>
      <c r="CW3" s="102"/>
      <c r="CX3" s="102"/>
      <c r="CY3" s="102" t="s">
        <v>40</v>
      </c>
      <c r="CZ3" s="102"/>
      <c r="DA3" s="102"/>
      <c r="DB3" s="102" t="s">
        <v>41</v>
      </c>
      <c r="DC3" s="102"/>
      <c r="DD3" s="102"/>
    </row>
    <row r="4" spans="1:108" s="70" customFormat="1" ht="45" x14ac:dyDescent="0.25">
      <c r="A4" s="101"/>
      <c r="B4" s="101"/>
      <c r="C4" s="101"/>
      <c r="D4" s="101"/>
      <c r="E4" s="101"/>
      <c r="F4" s="101"/>
      <c r="G4" s="56" t="s">
        <v>34</v>
      </c>
      <c r="H4" s="55" t="s">
        <v>26</v>
      </c>
      <c r="I4" s="55" t="s">
        <v>27</v>
      </c>
      <c r="J4" s="56" t="s">
        <v>34</v>
      </c>
      <c r="K4" s="56" t="s">
        <v>26</v>
      </c>
      <c r="L4" s="56" t="s">
        <v>27</v>
      </c>
      <c r="M4" s="56" t="s">
        <v>34</v>
      </c>
      <c r="N4" s="56" t="s">
        <v>26</v>
      </c>
      <c r="O4" s="56" t="s">
        <v>27</v>
      </c>
      <c r="P4" s="56" t="s">
        <v>34</v>
      </c>
      <c r="Q4" s="56" t="s">
        <v>26</v>
      </c>
      <c r="R4" s="56" t="s">
        <v>27</v>
      </c>
      <c r="S4" s="56" t="s">
        <v>34</v>
      </c>
      <c r="T4" s="56" t="s">
        <v>26</v>
      </c>
      <c r="U4" s="56" t="s">
        <v>27</v>
      </c>
      <c r="V4" s="56" t="s">
        <v>34</v>
      </c>
      <c r="W4" s="55" t="s">
        <v>26</v>
      </c>
      <c r="X4" s="55" t="s">
        <v>27</v>
      </c>
      <c r="Y4" s="56" t="s">
        <v>34</v>
      </c>
      <c r="Z4" s="55" t="s">
        <v>26</v>
      </c>
      <c r="AA4" s="55" t="s">
        <v>27</v>
      </c>
      <c r="AB4" s="56" t="s">
        <v>34</v>
      </c>
      <c r="AC4" s="56" t="s">
        <v>26</v>
      </c>
      <c r="AD4" s="56" t="s">
        <v>27</v>
      </c>
      <c r="AE4" s="56" t="s">
        <v>34</v>
      </c>
      <c r="AF4" s="56" t="s">
        <v>26</v>
      </c>
      <c r="AG4" s="56" t="s">
        <v>27</v>
      </c>
      <c r="AH4" s="56" t="s">
        <v>34</v>
      </c>
      <c r="AI4" s="55" t="s">
        <v>26</v>
      </c>
      <c r="AJ4" s="55" t="s">
        <v>27</v>
      </c>
      <c r="AK4" s="56" t="s">
        <v>34</v>
      </c>
      <c r="AL4" s="56" t="s">
        <v>26</v>
      </c>
      <c r="AM4" s="56" t="s">
        <v>27</v>
      </c>
      <c r="AN4" s="56" t="s">
        <v>34</v>
      </c>
      <c r="AO4" s="56" t="s">
        <v>26</v>
      </c>
      <c r="AP4" s="56" t="s">
        <v>27</v>
      </c>
      <c r="AQ4" s="56" t="s">
        <v>34</v>
      </c>
      <c r="AR4" s="56" t="s">
        <v>26</v>
      </c>
      <c r="AS4" s="56" t="s">
        <v>27</v>
      </c>
      <c r="AT4" s="56" t="s">
        <v>34</v>
      </c>
      <c r="AU4" s="56" t="s">
        <v>26</v>
      </c>
      <c r="AV4" s="56" t="s">
        <v>27</v>
      </c>
      <c r="AW4" s="56" t="s">
        <v>34</v>
      </c>
      <c r="AX4" s="55" t="s">
        <v>26</v>
      </c>
      <c r="AY4" s="55" t="s">
        <v>27</v>
      </c>
      <c r="AZ4" s="56" t="s">
        <v>34</v>
      </c>
      <c r="BA4" s="55" t="s">
        <v>26</v>
      </c>
      <c r="BB4" s="55" t="s">
        <v>27</v>
      </c>
      <c r="BC4" s="56" t="s">
        <v>34</v>
      </c>
      <c r="BD4" s="56" t="s">
        <v>26</v>
      </c>
      <c r="BE4" s="56" t="s">
        <v>27</v>
      </c>
      <c r="BF4" s="56" t="s">
        <v>34</v>
      </c>
      <c r="BG4" s="56" t="s">
        <v>26</v>
      </c>
      <c r="BH4" s="56" t="s">
        <v>27</v>
      </c>
      <c r="BI4" s="56" t="s">
        <v>37</v>
      </c>
      <c r="BJ4" s="56" t="s">
        <v>26</v>
      </c>
      <c r="BK4" s="56" t="s">
        <v>27</v>
      </c>
      <c r="BL4" s="56" t="s">
        <v>37</v>
      </c>
      <c r="BM4" s="56" t="s">
        <v>26</v>
      </c>
      <c r="BN4" s="56" t="s">
        <v>27</v>
      </c>
      <c r="BO4" s="56" t="s">
        <v>37</v>
      </c>
      <c r="BP4" s="56" t="s">
        <v>26</v>
      </c>
      <c r="BQ4" s="56" t="s">
        <v>27</v>
      </c>
      <c r="BR4" s="56" t="s">
        <v>37</v>
      </c>
      <c r="BS4" s="56" t="s">
        <v>26</v>
      </c>
      <c r="BT4" s="56" t="s">
        <v>27</v>
      </c>
      <c r="BU4" s="56" t="s">
        <v>37</v>
      </c>
      <c r="BV4" s="56" t="s">
        <v>26</v>
      </c>
      <c r="BW4" s="56" t="s">
        <v>27</v>
      </c>
      <c r="BX4" s="56" t="s">
        <v>37</v>
      </c>
      <c r="BY4" s="56" t="s">
        <v>26</v>
      </c>
      <c r="BZ4" s="56" t="s">
        <v>27</v>
      </c>
      <c r="CA4" s="56" t="s">
        <v>37</v>
      </c>
      <c r="CB4" s="56" t="s">
        <v>26</v>
      </c>
      <c r="CC4" s="56" t="s">
        <v>27</v>
      </c>
      <c r="CD4" s="56" t="s">
        <v>37</v>
      </c>
      <c r="CE4" s="56" t="s">
        <v>26</v>
      </c>
      <c r="CF4" s="56" t="s">
        <v>27</v>
      </c>
      <c r="CG4" s="56" t="s">
        <v>37</v>
      </c>
      <c r="CH4" s="56" t="s">
        <v>26</v>
      </c>
      <c r="CI4" s="56" t="s">
        <v>27</v>
      </c>
      <c r="CJ4" s="56" t="s">
        <v>37</v>
      </c>
      <c r="CK4" s="56" t="s">
        <v>26</v>
      </c>
      <c r="CL4" s="56" t="s">
        <v>27</v>
      </c>
      <c r="CM4" s="56" t="s">
        <v>37</v>
      </c>
      <c r="CN4" s="56" t="s">
        <v>26</v>
      </c>
      <c r="CO4" s="56" t="s">
        <v>27</v>
      </c>
      <c r="CP4" s="56" t="s">
        <v>37</v>
      </c>
      <c r="CQ4" s="56" t="s">
        <v>26</v>
      </c>
      <c r="CR4" s="56" t="s">
        <v>27</v>
      </c>
      <c r="CS4" s="56" t="s">
        <v>37</v>
      </c>
      <c r="CT4" s="56" t="s">
        <v>26</v>
      </c>
      <c r="CU4" s="56" t="s">
        <v>27</v>
      </c>
      <c r="CV4" s="56" t="s">
        <v>37</v>
      </c>
      <c r="CW4" s="56" t="s">
        <v>26</v>
      </c>
      <c r="CX4" s="56" t="s">
        <v>27</v>
      </c>
      <c r="CY4" s="55" t="s">
        <v>4</v>
      </c>
      <c r="CZ4" s="55" t="s">
        <v>38</v>
      </c>
      <c r="DA4" s="55" t="s">
        <v>39</v>
      </c>
      <c r="DB4" s="55" t="s">
        <v>4</v>
      </c>
      <c r="DC4" s="55" t="s">
        <v>38</v>
      </c>
      <c r="DD4" s="55" t="s">
        <v>39</v>
      </c>
    </row>
    <row r="5" spans="1:108" s="71" customFormat="1" ht="15" x14ac:dyDescent="0.25">
      <c r="A5" s="57"/>
      <c r="B5" s="57" t="s">
        <v>188</v>
      </c>
      <c r="C5" s="58">
        <v>8635</v>
      </c>
      <c r="D5" s="58">
        <v>7045</v>
      </c>
      <c r="E5" s="58">
        <v>1590</v>
      </c>
      <c r="F5" s="58">
        <v>54689</v>
      </c>
      <c r="G5" s="60">
        <v>88.743789921930443</v>
      </c>
      <c r="H5" s="58">
        <v>6252</v>
      </c>
      <c r="I5" s="58">
        <v>7045</v>
      </c>
      <c r="J5" s="60">
        <v>88.317286966518182</v>
      </c>
      <c r="K5" s="58">
        <v>6146</v>
      </c>
      <c r="L5" s="58">
        <v>6959</v>
      </c>
      <c r="M5" s="60">
        <v>76.950711309096135</v>
      </c>
      <c r="N5" s="58">
        <v>5355</v>
      </c>
      <c r="O5" s="58">
        <v>6959</v>
      </c>
      <c r="P5" s="60">
        <v>79.336111510274463</v>
      </c>
      <c r="Q5" s="58">
        <v>5521</v>
      </c>
      <c r="R5" s="58">
        <v>6959</v>
      </c>
      <c r="S5" s="60">
        <v>53.154188820232797</v>
      </c>
      <c r="T5" s="58">
        <v>3699</v>
      </c>
      <c r="U5" s="58">
        <v>6959</v>
      </c>
      <c r="V5" s="60">
        <v>54.706135939071707</v>
      </c>
      <c r="W5" s="58">
        <v>3807</v>
      </c>
      <c r="X5" s="58">
        <v>6959</v>
      </c>
      <c r="Y5" s="60">
        <v>81.477223739042969</v>
      </c>
      <c r="Z5" s="58">
        <v>5670</v>
      </c>
      <c r="AA5" s="58">
        <v>6959</v>
      </c>
      <c r="AB5" s="60">
        <v>75.585572639747085</v>
      </c>
      <c r="AC5" s="58">
        <v>5260</v>
      </c>
      <c r="AD5" s="58">
        <v>6959</v>
      </c>
      <c r="AE5" s="60">
        <v>30.589070262597591</v>
      </c>
      <c r="AF5" s="58">
        <v>2155</v>
      </c>
      <c r="AG5" s="58">
        <v>7045</v>
      </c>
      <c r="AH5" s="60">
        <v>88.470741331542271</v>
      </c>
      <c r="AI5" s="58">
        <v>42151</v>
      </c>
      <c r="AJ5" s="58">
        <v>47644</v>
      </c>
      <c r="AK5" s="60">
        <v>87.039129971212276</v>
      </c>
      <c r="AL5" s="58">
        <v>40817</v>
      </c>
      <c r="AM5" s="58">
        <v>46895</v>
      </c>
      <c r="AN5" s="60">
        <v>79.73131463908733</v>
      </c>
      <c r="AO5" s="58">
        <v>37390</v>
      </c>
      <c r="AP5" s="58">
        <v>46895</v>
      </c>
      <c r="AQ5" s="60">
        <v>82.552510928670429</v>
      </c>
      <c r="AR5" s="58">
        <v>38713</v>
      </c>
      <c r="AS5" s="58">
        <v>46895</v>
      </c>
      <c r="AT5" s="60">
        <v>58.28766393005651</v>
      </c>
      <c r="AU5" s="58">
        <v>27334</v>
      </c>
      <c r="AV5" s="58">
        <v>46895</v>
      </c>
      <c r="AW5" s="60">
        <v>61.398869815545368</v>
      </c>
      <c r="AX5" s="58">
        <v>28793</v>
      </c>
      <c r="AY5" s="58">
        <v>46895</v>
      </c>
      <c r="AZ5" s="60">
        <v>80.599211003305257</v>
      </c>
      <c r="BA5" s="58">
        <v>37797</v>
      </c>
      <c r="BB5" s="58">
        <v>46895</v>
      </c>
      <c r="BC5" s="60">
        <v>76.875999573515301</v>
      </c>
      <c r="BD5" s="58">
        <v>36051</v>
      </c>
      <c r="BE5" s="58">
        <v>46895</v>
      </c>
      <c r="BF5" s="60">
        <v>36.317269750650659</v>
      </c>
      <c r="BG5" s="58">
        <v>17303</v>
      </c>
      <c r="BH5" s="58">
        <v>47644</v>
      </c>
      <c r="BI5" s="60">
        <v>6.7606536366549186</v>
      </c>
      <c r="BJ5" s="58">
        <v>422</v>
      </c>
      <c r="BK5" s="58">
        <v>6242</v>
      </c>
      <c r="BL5" s="60">
        <v>30.791413008651077</v>
      </c>
      <c r="BM5" s="58">
        <v>1922</v>
      </c>
      <c r="BN5" s="58">
        <v>6242</v>
      </c>
      <c r="BO5" s="60">
        <v>90.083306632489595</v>
      </c>
      <c r="BP5" s="58">
        <v>5623</v>
      </c>
      <c r="BQ5" s="58">
        <v>6242</v>
      </c>
      <c r="BR5" s="60">
        <v>74.429595827900911</v>
      </c>
      <c r="BS5" s="58">
        <v>4567</v>
      </c>
      <c r="BT5" s="58">
        <v>6136</v>
      </c>
      <c r="BU5" s="60">
        <v>26.253742514970057</v>
      </c>
      <c r="BV5" s="58">
        <v>1403</v>
      </c>
      <c r="BW5" s="58">
        <v>5344</v>
      </c>
      <c r="BX5" s="60">
        <v>71.294910179640709</v>
      </c>
      <c r="BY5" s="58">
        <v>3810</v>
      </c>
      <c r="BZ5" s="58">
        <v>5344</v>
      </c>
      <c r="CA5" s="60">
        <v>17.801556420233464</v>
      </c>
      <c r="CB5" s="58">
        <v>915</v>
      </c>
      <c r="CC5" s="58">
        <v>5140</v>
      </c>
      <c r="CD5" s="60">
        <v>7.8684618134159416</v>
      </c>
      <c r="CE5" s="58">
        <v>3302</v>
      </c>
      <c r="CF5" s="58">
        <v>41965</v>
      </c>
      <c r="CG5" s="60">
        <v>28.099606815203142</v>
      </c>
      <c r="CH5" s="58">
        <v>11792</v>
      </c>
      <c r="CI5" s="58">
        <v>41965</v>
      </c>
      <c r="CJ5" s="60">
        <v>83.164541880138216</v>
      </c>
      <c r="CK5" s="58">
        <v>34900</v>
      </c>
      <c r="CL5" s="58">
        <v>41965</v>
      </c>
      <c r="CM5" s="60">
        <v>69.039381670960623</v>
      </c>
      <c r="CN5" s="58">
        <v>28137</v>
      </c>
      <c r="CO5" s="58">
        <v>40755</v>
      </c>
      <c r="CP5" s="60">
        <v>29.910474965154926</v>
      </c>
      <c r="CQ5" s="58">
        <v>11159</v>
      </c>
      <c r="CR5" s="58">
        <v>37308</v>
      </c>
      <c r="CS5" s="60">
        <v>71.11879489653694</v>
      </c>
      <c r="CT5" s="58">
        <v>26533</v>
      </c>
      <c r="CU5" s="58">
        <v>37308</v>
      </c>
      <c r="CV5" s="60">
        <v>15.737816847315866</v>
      </c>
      <c r="CW5" s="58">
        <v>5532</v>
      </c>
      <c r="CX5" s="58">
        <v>35151</v>
      </c>
      <c r="CY5" s="60">
        <v>66.607221980134597</v>
      </c>
      <c r="CZ5" s="82">
        <v>6242</v>
      </c>
      <c r="DA5" s="60">
        <v>15.099326690572401</v>
      </c>
      <c r="DB5" s="60">
        <v>69.639758362921398</v>
      </c>
      <c r="DC5" s="82">
        <v>41965</v>
      </c>
      <c r="DD5" s="60">
        <v>18.6465802628707</v>
      </c>
    </row>
    <row r="6" spans="1:108" s="71" customFormat="1" ht="15" x14ac:dyDescent="0.25">
      <c r="A6" s="57"/>
      <c r="B6" s="57"/>
      <c r="C6" s="57"/>
      <c r="D6" s="58"/>
      <c r="E6" s="57"/>
      <c r="F6" s="57"/>
      <c r="G6" s="57"/>
      <c r="H6" s="61"/>
      <c r="I6" s="61"/>
      <c r="J6" s="57"/>
      <c r="K6" s="58"/>
      <c r="L6" s="58"/>
      <c r="M6" s="57"/>
      <c r="N6" s="58"/>
      <c r="O6" s="58"/>
      <c r="P6" s="57"/>
      <c r="Q6" s="58"/>
      <c r="R6" s="58"/>
      <c r="S6" s="57"/>
      <c r="T6" s="58"/>
      <c r="U6" s="58"/>
      <c r="V6" s="57"/>
      <c r="W6" s="58"/>
      <c r="X6" s="58"/>
      <c r="Y6" s="57"/>
      <c r="Z6" s="58"/>
      <c r="AA6" s="58"/>
      <c r="AB6" s="57"/>
      <c r="AC6" s="58"/>
      <c r="AD6" s="58"/>
      <c r="AE6" s="57"/>
      <c r="AF6" s="58"/>
      <c r="AG6" s="58"/>
      <c r="AH6" s="57"/>
      <c r="AI6" s="58"/>
      <c r="AJ6" s="58"/>
      <c r="AK6" s="57"/>
      <c r="AL6" s="58"/>
      <c r="AM6" s="58"/>
      <c r="AN6" s="57"/>
      <c r="AO6" s="58"/>
      <c r="AP6" s="58"/>
      <c r="AQ6" s="57"/>
      <c r="AR6" s="58"/>
      <c r="AS6" s="58"/>
      <c r="AT6" s="57"/>
      <c r="AU6" s="58"/>
      <c r="AV6" s="58"/>
      <c r="AW6" s="57"/>
      <c r="AX6" s="58"/>
      <c r="AY6" s="58"/>
      <c r="AZ6" s="57"/>
      <c r="BA6" s="58"/>
      <c r="BB6" s="58"/>
      <c r="BC6" s="57"/>
      <c r="BD6" s="58"/>
      <c r="BE6" s="58"/>
      <c r="BF6" s="57"/>
      <c r="BG6" s="58"/>
      <c r="BH6" s="58"/>
      <c r="BI6" s="57"/>
      <c r="BJ6" s="58"/>
      <c r="BK6" s="58"/>
      <c r="BL6" s="57"/>
      <c r="BM6" s="58"/>
      <c r="BN6" s="58"/>
      <c r="BO6" s="57"/>
      <c r="BP6" s="58"/>
      <c r="BQ6" s="58"/>
      <c r="BR6" s="57"/>
      <c r="BS6" s="58"/>
      <c r="BT6" s="58"/>
      <c r="BU6" s="57"/>
      <c r="BV6" s="58"/>
      <c r="BW6" s="58"/>
      <c r="BX6" s="57"/>
      <c r="BY6" s="58"/>
      <c r="BZ6" s="58"/>
      <c r="CA6" s="57"/>
      <c r="CB6" s="58"/>
      <c r="CC6" s="58"/>
      <c r="CD6" s="57"/>
      <c r="CE6" s="58"/>
      <c r="CF6" s="58"/>
      <c r="CG6" s="57"/>
      <c r="CH6" s="58"/>
      <c r="CI6" s="58"/>
      <c r="CJ6" s="57"/>
      <c r="CK6" s="58"/>
      <c r="CL6" s="58"/>
      <c r="CM6" s="57"/>
      <c r="CN6" s="58"/>
      <c r="CO6" s="58"/>
      <c r="CP6" s="57"/>
      <c r="CQ6" s="58"/>
      <c r="CR6" s="58"/>
      <c r="CS6" s="57"/>
      <c r="CT6" s="58"/>
      <c r="CU6" s="58"/>
      <c r="CV6" s="57"/>
      <c r="CW6" s="58"/>
      <c r="CX6" s="58"/>
      <c r="CY6" s="60"/>
      <c r="CZ6" s="61"/>
      <c r="DA6" s="60"/>
      <c r="DB6" s="60"/>
      <c r="DC6" s="61"/>
      <c r="DD6" s="60"/>
    </row>
    <row r="7" spans="1:108" x14ac:dyDescent="0.2">
      <c r="A7" s="62" t="s">
        <v>51</v>
      </c>
      <c r="B7" s="62" t="s">
        <v>50</v>
      </c>
      <c r="C7" s="63">
        <v>34</v>
      </c>
      <c r="D7" s="63">
        <v>29</v>
      </c>
      <c r="E7" s="63">
        <v>5</v>
      </c>
      <c r="F7" s="63">
        <v>317</v>
      </c>
      <c r="G7" s="59">
        <v>100</v>
      </c>
      <c r="H7" s="63">
        <v>29</v>
      </c>
      <c r="I7" s="63">
        <v>29</v>
      </c>
      <c r="J7" s="59">
        <v>100</v>
      </c>
      <c r="K7" s="63">
        <v>29</v>
      </c>
      <c r="L7" s="63">
        <v>29</v>
      </c>
      <c r="M7" s="59">
        <v>41.379310344827587</v>
      </c>
      <c r="N7" s="63">
        <v>12</v>
      </c>
      <c r="O7" s="63">
        <v>29</v>
      </c>
      <c r="P7" s="59">
        <v>100</v>
      </c>
      <c r="Q7" s="63">
        <v>29</v>
      </c>
      <c r="R7" s="63">
        <v>29</v>
      </c>
      <c r="S7" s="59">
        <v>51.724137931034484</v>
      </c>
      <c r="T7" s="63">
        <v>15</v>
      </c>
      <c r="U7" s="63">
        <v>29</v>
      </c>
      <c r="V7" s="59">
        <v>79.310344827586206</v>
      </c>
      <c r="W7" s="63">
        <v>23</v>
      </c>
      <c r="X7" s="63">
        <v>29</v>
      </c>
      <c r="Y7" s="59">
        <v>100</v>
      </c>
      <c r="Z7" s="63">
        <v>29</v>
      </c>
      <c r="AA7" s="63">
        <v>29</v>
      </c>
      <c r="AB7" s="59">
        <v>96.551724137931032</v>
      </c>
      <c r="AC7" s="63">
        <v>28</v>
      </c>
      <c r="AD7" s="63">
        <v>29</v>
      </c>
      <c r="AE7" s="59">
        <v>31.03448275862069</v>
      </c>
      <c r="AF7" s="63">
        <v>9</v>
      </c>
      <c r="AG7" s="63">
        <v>29</v>
      </c>
      <c r="AH7" s="59">
        <v>97.916666666666657</v>
      </c>
      <c r="AI7" s="63">
        <v>282</v>
      </c>
      <c r="AJ7" s="63">
        <v>288</v>
      </c>
      <c r="AK7" s="59">
        <v>99.305555555555557</v>
      </c>
      <c r="AL7" s="63">
        <v>286</v>
      </c>
      <c r="AM7" s="63">
        <v>288</v>
      </c>
      <c r="AN7" s="59">
        <v>52.777777777777779</v>
      </c>
      <c r="AO7" s="63">
        <v>152</v>
      </c>
      <c r="AP7" s="63">
        <v>288</v>
      </c>
      <c r="AQ7" s="59">
        <v>97.222222222222214</v>
      </c>
      <c r="AR7" s="63">
        <v>280</v>
      </c>
      <c r="AS7" s="63">
        <v>288</v>
      </c>
      <c r="AT7" s="59">
        <v>62.152777777777779</v>
      </c>
      <c r="AU7" s="63">
        <v>179</v>
      </c>
      <c r="AV7" s="63">
        <v>288</v>
      </c>
      <c r="AW7" s="59">
        <v>80.208333333333343</v>
      </c>
      <c r="AX7" s="63">
        <v>231</v>
      </c>
      <c r="AY7" s="63">
        <v>288</v>
      </c>
      <c r="AZ7" s="59">
        <v>97.222222222222214</v>
      </c>
      <c r="BA7" s="63">
        <v>280</v>
      </c>
      <c r="BB7" s="63">
        <v>288</v>
      </c>
      <c r="BC7" s="59">
        <v>96.180555555555557</v>
      </c>
      <c r="BD7" s="63">
        <v>277</v>
      </c>
      <c r="BE7" s="63">
        <v>288</v>
      </c>
      <c r="BF7" s="59">
        <v>43.402777777777779</v>
      </c>
      <c r="BG7" s="63">
        <v>125</v>
      </c>
      <c r="BH7" s="63">
        <v>288</v>
      </c>
      <c r="BI7" s="59">
        <v>3.4482758620689653</v>
      </c>
      <c r="BJ7" s="63">
        <v>1</v>
      </c>
      <c r="BK7" s="63">
        <v>29</v>
      </c>
      <c r="BL7" s="59">
        <v>51.724137931034484</v>
      </c>
      <c r="BM7" s="63">
        <v>15</v>
      </c>
      <c r="BN7" s="63">
        <v>29</v>
      </c>
      <c r="BO7" s="59">
        <v>89.65517241379311</v>
      </c>
      <c r="BP7" s="63">
        <v>26</v>
      </c>
      <c r="BQ7" s="63">
        <v>29</v>
      </c>
      <c r="BR7" s="59">
        <v>75.862068965517238</v>
      </c>
      <c r="BS7" s="63">
        <v>22</v>
      </c>
      <c r="BT7" s="63">
        <v>29</v>
      </c>
      <c r="BU7" s="59">
        <v>41.666666666666671</v>
      </c>
      <c r="BV7" s="63">
        <v>5</v>
      </c>
      <c r="BW7" s="63">
        <v>12</v>
      </c>
      <c r="BX7" s="59">
        <v>91.666666666666657</v>
      </c>
      <c r="BY7" s="63">
        <v>11</v>
      </c>
      <c r="BZ7" s="63">
        <v>12</v>
      </c>
      <c r="CA7" s="59">
        <v>25</v>
      </c>
      <c r="CB7" s="63">
        <v>3</v>
      </c>
      <c r="CC7" s="63">
        <v>12</v>
      </c>
      <c r="CD7" s="59">
        <v>12.411347517730496</v>
      </c>
      <c r="CE7" s="63">
        <v>35</v>
      </c>
      <c r="CF7" s="63">
        <v>282</v>
      </c>
      <c r="CG7" s="59">
        <v>37.234042553191486</v>
      </c>
      <c r="CH7" s="63">
        <v>105</v>
      </c>
      <c r="CI7" s="63">
        <v>282</v>
      </c>
      <c r="CJ7" s="59">
        <v>84.751773049645379</v>
      </c>
      <c r="CK7" s="63">
        <v>239</v>
      </c>
      <c r="CL7" s="63">
        <v>282</v>
      </c>
      <c r="CM7" s="59">
        <v>76.923076923076934</v>
      </c>
      <c r="CN7" s="63">
        <v>220</v>
      </c>
      <c r="CO7" s="63">
        <v>286</v>
      </c>
      <c r="CP7" s="59">
        <v>31.578947368421051</v>
      </c>
      <c r="CQ7" s="63">
        <v>48</v>
      </c>
      <c r="CR7" s="63">
        <v>152</v>
      </c>
      <c r="CS7" s="59">
        <v>73.026315789473685</v>
      </c>
      <c r="CT7" s="63">
        <v>111</v>
      </c>
      <c r="CU7" s="63">
        <v>152</v>
      </c>
      <c r="CV7" s="59">
        <v>25</v>
      </c>
      <c r="CW7" s="63">
        <v>38</v>
      </c>
      <c r="CX7" s="63">
        <v>152</v>
      </c>
      <c r="CY7" s="64">
        <v>63.492931034482801</v>
      </c>
      <c r="CZ7" s="65">
        <v>29</v>
      </c>
      <c r="DA7" s="64">
        <v>15.9157347514317</v>
      </c>
      <c r="DB7" s="64">
        <v>67.156176950354606</v>
      </c>
      <c r="DC7" s="65">
        <v>282</v>
      </c>
      <c r="DD7" s="64">
        <v>18.759213413283501</v>
      </c>
    </row>
    <row r="8" spans="1:108" x14ac:dyDescent="0.2">
      <c r="A8" s="62" t="s">
        <v>43</v>
      </c>
      <c r="B8" s="62" t="s">
        <v>42</v>
      </c>
      <c r="C8" s="63">
        <v>3</v>
      </c>
      <c r="D8" s="63">
        <v>2</v>
      </c>
      <c r="E8" s="63">
        <v>1</v>
      </c>
      <c r="F8" s="63">
        <v>34</v>
      </c>
      <c r="G8" s="59">
        <v>100</v>
      </c>
      <c r="H8" s="63">
        <v>2</v>
      </c>
      <c r="I8" s="63">
        <v>2</v>
      </c>
      <c r="J8" s="59">
        <v>50</v>
      </c>
      <c r="K8" s="63">
        <v>1</v>
      </c>
      <c r="L8" s="63">
        <v>2</v>
      </c>
      <c r="M8" s="59">
        <v>50</v>
      </c>
      <c r="N8" s="63">
        <v>1</v>
      </c>
      <c r="O8" s="63">
        <v>2</v>
      </c>
      <c r="P8" s="59">
        <v>50</v>
      </c>
      <c r="Q8" s="63">
        <v>1</v>
      </c>
      <c r="R8" s="63">
        <v>2</v>
      </c>
      <c r="S8" s="59">
        <v>50</v>
      </c>
      <c r="T8" s="63">
        <v>1</v>
      </c>
      <c r="U8" s="63">
        <v>2</v>
      </c>
      <c r="V8" s="59">
        <v>0</v>
      </c>
      <c r="W8" s="63">
        <v>0</v>
      </c>
      <c r="X8" s="63">
        <v>2</v>
      </c>
      <c r="Y8" s="59">
        <v>50</v>
      </c>
      <c r="Z8" s="63">
        <v>1</v>
      </c>
      <c r="AA8" s="63">
        <v>2</v>
      </c>
      <c r="AB8" s="59">
        <v>50</v>
      </c>
      <c r="AC8" s="63">
        <v>1</v>
      </c>
      <c r="AD8" s="63">
        <v>2</v>
      </c>
      <c r="AE8" s="59">
        <v>0</v>
      </c>
      <c r="AF8" s="63">
        <v>0</v>
      </c>
      <c r="AG8" s="63">
        <v>2</v>
      </c>
      <c r="AH8" s="59">
        <v>93.75</v>
      </c>
      <c r="AI8" s="63">
        <v>30</v>
      </c>
      <c r="AJ8" s="63">
        <v>32</v>
      </c>
      <c r="AK8" s="59">
        <v>81.25</v>
      </c>
      <c r="AL8" s="63">
        <v>26</v>
      </c>
      <c r="AM8" s="63">
        <v>32</v>
      </c>
      <c r="AN8" s="59">
        <v>37.5</v>
      </c>
      <c r="AO8" s="63">
        <v>12</v>
      </c>
      <c r="AP8" s="63">
        <v>32</v>
      </c>
      <c r="AQ8" s="59">
        <v>31.25</v>
      </c>
      <c r="AR8" s="63">
        <v>10</v>
      </c>
      <c r="AS8" s="63">
        <v>32</v>
      </c>
      <c r="AT8" s="59">
        <v>15.625</v>
      </c>
      <c r="AU8" s="63">
        <v>5</v>
      </c>
      <c r="AV8" s="63">
        <v>32</v>
      </c>
      <c r="AW8" s="59">
        <v>21.875</v>
      </c>
      <c r="AX8" s="63">
        <v>7</v>
      </c>
      <c r="AY8" s="63">
        <v>32</v>
      </c>
      <c r="AZ8" s="59">
        <v>28.125</v>
      </c>
      <c r="BA8" s="63">
        <v>9</v>
      </c>
      <c r="BB8" s="63">
        <v>32</v>
      </c>
      <c r="BC8" s="59">
        <v>34.375</v>
      </c>
      <c r="BD8" s="63">
        <v>11</v>
      </c>
      <c r="BE8" s="63">
        <v>32</v>
      </c>
      <c r="BF8" s="59">
        <v>6.25</v>
      </c>
      <c r="BG8" s="63">
        <v>2</v>
      </c>
      <c r="BH8" s="63">
        <v>32</v>
      </c>
      <c r="BI8" s="59">
        <v>0</v>
      </c>
      <c r="BJ8" s="63">
        <v>0</v>
      </c>
      <c r="BK8" s="63">
        <v>2</v>
      </c>
      <c r="BL8" s="59">
        <v>0</v>
      </c>
      <c r="BM8" s="63">
        <v>0</v>
      </c>
      <c r="BN8" s="63">
        <v>2</v>
      </c>
      <c r="BO8" s="59">
        <v>100</v>
      </c>
      <c r="BP8" s="63">
        <v>2</v>
      </c>
      <c r="BQ8" s="63">
        <v>2</v>
      </c>
      <c r="BR8" s="59">
        <v>100</v>
      </c>
      <c r="BS8" s="63">
        <v>1</v>
      </c>
      <c r="BT8" s="63">
        <v>1</v>
      </c>
      <c r="BU8" s="59">
        <v>0</v>
      </c>
      <c r="BV8" s="63">
        <v>0</v>
      </c>
      <c r="BW8" s="63">
        <v>1</v>
      </c>
      <c r="BX8" s="59">
        <v>0</v>
      </c>
      <c r="BY8" s="63">
        <v>0</v>
      </c>
      <c r="BZ8" s="63">
        <v>1</v>
      </c>
      <c r="CA8" s="59">
        <v>0</v>
      </c>
      <c r="CB8" s="63">
        <v>0</v>
      </c>
      <c r="CC8" s="63">
        <v>1</v>
      </c>
      <c r="CD8" s="59">
        <v>14.285714285714285</v>
      </c>
      <c r="CE8" s="63">
        <v>4</v>
      </c>
      <c r="CF8" s="63">
        <v>28</v>
      </c>
      <c r="CG8" s="59">
        <v>35.714285714285715</v>
      </c>
      <c r="CH8" s="63">
        <v>10</v>
      </c>
      <c r="CI8" s="63">
        <v>28</v>
      </c>
      <c r="CJ8" s="59">
        <v>82.142857142857139</v>
      </c>
      <c r="CK8" s="63">
        <v>23</v>
      </c>
      <c r="CL8" s="63">
        <v>28</v>
      </c>
      <c r="CM8" s="59">
        <v>84</v>
      </c>
      <c r="CN8" s="63">
        <v>21</v>
      </c>
      <c r="CO8" s="63">
        <v>25</v>
      </c>
      <c r="CP8" s="59">
        <v>16.666666666666664</v>
      </c>
      <c r="CQ8" s="63">
        <v>2</v>
      </c>
      <c r="CR8" s="63">
        <v>12</v>
      </c>
      <c r="CS8" s="59">
        <v>83.333333333333343</v>
      </c>
      <c r="CT8" s="63">
        <v>10</v>
      </c>
      <c r="CU8" s="63">
        <v>12</v>
      </c>
      <c r="CV8" s="59">
        <v>22.222222222222221</v>
      </c>
      <c r="CW8" s="63">
        <v>2</v>
      </c>
      <c r="CX8" s="63">
        <v>9</v>
      </c>
      <c r="CY8" s="64">
        <v>73.699550000000002</v>
      </c>
      <c r="CZ8" s="65">
        <v>2</v>
      </c>
      <c r="DA8" s="64">
        <v>6.0817547143074</v>
      </c>
      <c r="DB8" s="64">
        <v>67.762071428571403</v>
      </c>
      <c r="DC8" s="65">
        <v>28</v>
      </c>
      <c r="DD8" s="64">
        <v>18.3039475279061</v>
      </c>
    </row>
    <row r="9" spans="1:108" x14ac:dyDescent="0.2">
      <c r="A9" s="62" t="s">
        <v>115</v>
      </c>
      <c r="B9" s="62" t="s">
        <v>114</v>
      </c>
      <c r="C9" s="63">
        <v>188</v>
      </c>
      <c r="D9" s="63">
        <v>104</v>
      </c>
      <c r="E9" s="63">
        <v>84</v>
      </c>
      <c r="F9" s="63">
        <v>605</v>
      </c>
      <c r="G9" s="59">
        <v>77.884615384615387</v>
      </c>
      <c r="H9" s="63">
        <v>81</v>
      </c>
      <c r="I9" s="63">
        <v>104</v>
      </c>
      <c r="J9" s="59">
        <v>80.769230769230774</v>
      </c>
      <c r="K9" s="63">
        <v>84</v>
      </c>
      <c r="L9" s="63">
        <v>104</v>
      </c>
      <c r="M9" s="59">
        <v>72.115384615384613</v>
      </c>
      <c r="N9" s="63">
        <v>75</v>
      </c>
      <c r="O9" s="63">
        <v>104</v>
      </c>
      <c r="P9" s="59">
        <v>77.884615384615387</v>
      </c>
      <c r="Q9" s="63">
        <v>81</v>
      </c>
      <c r="R9" s="63">
        <v>104</v>
      </c>
      <c r="S9" s="59">
        <v>57.692307692307686</v>
      </c>
      <c r="T9" s="63">
        <v>60</v>
      </c>
      <c r="U9" s="63">
        <v>104</v>
      </c>
      <c r="V9" s="59">
        <v>47.115384615384613</v>
      </c>
      <c r="W9" s="63">
        <v>49</v>
      </c>
      <c r="X9" s="63">
        <v>104</v>
      </c>
      <c r="Y9" s="59">
        <v>64.423076923076934</v>
      </c>
      <c r="Z9" s="63">
        <v>67</v>
      </c>
      <c r="AA9" s="63">
        <v>104</v>
      </c>
      <c r="AB9" s="59">
        <v>90.384615384615387</v>
      </c>
      <c r="AC9" s="63">
        <v>94</v>
      </c>
      <c r="AD9" s="63">
        <v>104</v>
      </c>
      <c r="AE9" s="59">
        <v>25.961538461538463</v>
      </c>
      <c r="AF9" s="63">
        <v>27</v>
      </c>
      <c r="AG9" s="63">
        <v>104</v>
      </c>
      <c r="AH9" s="59">
        <v>78.84231536926147</v>
      </c>
      <c r="AI9" s="63">
        <v>395</v>
      </c>
      <c r="AJ9" s="63">
        <v>501</v>
      </c>
      <c r="AK9" s="59">
        <v>83.53413654618474</v>
      </c>
      <c r="AL9" s="63">
        <v>416</v>
      </c>
      <c r="AM9" s="63">
        <v>498</v>
      </c>
      <c r="AN9" s="59">
        <v>75.903614457831324</v>
      </c>
      <c r="AO9" s="63">
        <v>378</v>
      </c>
      <c r="AP9" s="63">
        <v>498</v>
      </c>
      <c r="AQ9" s="59">
        <v>77.710843373493972</v>
      </c>
      <c r="AR9" s="63">
        <v>387</v>
      </c>
      <c r="AS9" s="63">
        <v>498</v>
      </c>
      <c r="AT9" s="59">
        <v>58.835341365461844</v>
      </c>
      <c r="AU9" s="63">
        <v>293</v>
      </c>
      <c r="AV9" s="63">
        <v>498</v>
      </c>
      <c r="AW9" s="59">
        <v>55.823293172690761</v>
      </c>
      <c r="AX9" s="63">
        <v>278</v>
      </c>
      <c r="AY9" s="63">
        <v>498</v>
      </c>
      <c r="AZ9" s="59">
        <v>68.875502008032129</v>
      </c>
      <c r="BA9" s="63">
        <v>343</v>
      </c>
      <c r="BB9" s="63">
        <v>498</v>
      </c>
      <c r="BC9" s="59">
        <v>95.783132530120483</v>
      </c>
      <c r="BD9" s="63">
        <v>477</v>
      </c>
      <c r="BE9" s="63">
        <v>498</v>
      </c>
      <c r="BF9" s="59">
        <v>32.934131736526943</v>
      </c>
      <c r="BG9" s="63">
        <v>165</v>
      </c>
      <c r="BH9" s="63">
        <v>501</v>
      </c>
      <c r="BI9" s="59">
        <v>7.4074074074074066</v>
      </c>
      <c r="BJ9" s="63">
        <v>6</v>
      </c>
      <c r="BK9" s="63">
        <v>81</v>
      </c>
      <c r="BL9" s="59">
        <v>39.506172839506171</v>
      </c>
      <c r="BM9" s="63">
        <v>32</v>
      </c>
      <c r="BN9" s="63">
        <v>81</v>
      </c>
      <c r="BO9" s="59">
        <v>86.419753086419746</v>
      </c>
      <c r="BP9" s="63">
        <v>70</v>
      </c>
      <c r="BQ9" s="63">
        <v>81</v>
      </c>
      <c r="BR9" s="59">
        <v>54.761904761904766</v>
      </c>
      <c r="BS9" s="63">
        <v>46</v>
      </c>
      <c r="BT9" s="63">
        <v>84</v>
      </c>
      <c r="BU9" s="59">
        <v>26.666666666666668</v>
      </c>
      <c r="BV9" s="63">
        <v>20</v>
      </c>
      <c r="BW9" s="63">
        <v>75</v>
      </c>
      <c r="BX9" s="59">
        <v>77.333333333333329</v>
      </c>
      <c r="BY9" s="63">
        <v>58</v>
      </c>
      <c r="BZ9" s="63">
        <v>75</v>
      </c>
      <c r="CA9" s="59">
        <v>13.043478260869565</v>
      </c>
      <c r="CB9" s="63">
        <v>9</v>
      </c>
      <c r="CC9" s="63">
        <v>69</v>
      </c>
      <c r="CD9" s="59">
        <v>5.3299492385786804</v>
      </c>
      <c r="CE9" s="63">
        <v>21</v>
      </c>
      <c r="CF9" s="63">
        <v>394</v>
      </c>
      <c r="CG9" s="59">
        <v>33.248730964467008</v>
      </c>
      <c r="CH9" s="63">
        <v>131</v>
      </c>
      <c r="CI9" s="63">
        <v>394</v>
      </c>
      <c r="CJ9" s="59">
        <v>82.994923857868017</v>
      </c>
      <c r="CK9" s="63">
        <v>327</v>
      </c>
      <c r="CL9" s="63">
        <v>394</v>
      </c>
      <c r="CM9" s="59">
        <v>64.182692307692307</v>
      </c>
      <c r="CN9" s="63">
        <v>267</v>
      </c>
      <c r="CO9" s="63">
        <v>416</v>
      </c>
      <c r="CP9" s="59">
        <v>32.095490716180372</v>
      </c>
      <c r="CQ9" s="63">
        <v>121</v>
      </c>
      <c r="CR9" s="63">
        <v>377</v>
      </c>
      <c r="CS9" s="59">
        <v>70.822281167108756</v>
      </c>
      <c r="CT9" s="63">
        <v>267</v>
      </c>
      <c r="CU9" s="63">
        <v>377</v>
      </c>
      <c r="CV9" s="59">
        <v>19.553072625698324</v>
      </c>
      <c r="CW9" s="63">
        <v>70</v>
      </c>
      <c r="CX9" s="63">
        <v>358</v>
      </c>
      <c r="CY9" s="64">
        <v>67.407407407407405</v>
      </c>
      <c r="CZ9" s="65">
        <v>81</v>
      </c>
      <c r="DA9" s="64">
        <v>18.071924204258</v>
      </c>
      <c r="DB9" s="64">
        <v>69.215736040609102</v>
      </c>
      <c r="DC9" s="65">
        <v>394</v>
      </c>
      <c r="DD9" s="64">
        <v>19.120127973726401</v>
      </c>
    </row>
    <row r="10" spans="1:108" x14ac:dyDescent="0.2">
      <c r="A10" s="62" t="s">
        <v>117</v>
      </c>
      <c r="B10" s="62" t="s">
        <v>116</v>
      </c>
      <c r="C10" s="63">
        <v>127</v>
      </c>
      <c r="D10" s="63">
        <v>125</v>
      </c>
      <c r="E10" s="63">
        <v>2</v>
      </c>
      <c r="F10" s="63">
        <v>125</v>
      </c>
      <c r="G10" s="59">
        <v>98.4</v>
      </c>
      <c r="H10" s="63">
        <v>123</v>
      </c>
      <c r="I10" s="63">
        <v>125</v>
      </c>
      <c r="J10" s="59">
        <v>99.2</v>
      </c>
      <c r="K10" s="63">
        <v>124</v>
      </c>
      <c r="L10" s="63">
        <v>125</v>
      </c>
      <c r="M10" s="59">
        <v>93.600000000000009</v>
      </c>
      <c r="N10" s="63">
        <v>117</v>
      </c>
      <c r="O10" s="63">
        <v>125</v>
      </c>
      <c r="P10" s="59">
        <v>97.6</v>
      </c>
      <c r="Q10" s="63">
        <v>122</v>
      </c>
      <c r="R10" s="63">
        <v>125</v>
      </c>
      <c r="S10" s="59">
        <v>61.6</v>
      </c>
      <c r="T10" s="63">
        <v>77</v>
      </c>
      <c r="U10" s="63">
        <v>125</v>
      </c>
      <c r="V10" s="59">
        <v>81.599999999999994</v>
      </c>
      <c r="W10" s="63">
        <v>102</v>
      </c>
      <c r="X10" s="63">
        <v>125</v>
      </c>
      <c r="Y10" s="59">
        <v>100</v>
      </c>
      <c r="Z10" s="63">
        <v>125</v>
      </c>
      <c r="AA10" s="63">
        <v>125</v>
      </c>
      <c r="AB10" s="59">
        <v>99.2</v>
      </c>
      <c r="AC10" s="63">
        <v>124</v>
      </c>
      <c r="AD10" s="63">
        <v>125</v>
      </c>
      <c r="AE10" s="59">
        <v>52</v>
      </c>
      <c r="AF10" s="63">
        <v>65</v>
      </c>
      <c r="AG10" s="63">
        <v>125</v>
      </c>
      <c r="AH10" s="59" t="s">
        <v>204</v>
      </c>
      <c r="AI10" s="63" t="s">
        <v>204</v>
      </c>
      <c r="AJ10" s="63" t="s">
        <v>204</v>
      </c>
      <c r="AK10" s="59" t="s">
        <v>204</v>
      </c>
      <c r="AL10" s="63" t="s">
        <v>204</v>
      </c>
      <c r="AM10" s="63" t="s">
        <v>204</v>
      </c>
      <c r="AN10" s="59" t="s">
        <v>204</v>
      </c>
      <c r="AO10" s="63" t="s">
        <v>204</v>
      </c>
      <c r="AP10" s="63" t="s">
        <v>204</v>
      </c>
      <c r="AQ10" s="59" t="s">
        <v>204</v>
      </c>
      <c r="AR10" s="63" t="s">
        <v>204</v>
      </c>
      <c r="AS10" s="63" t="s">
        <v>204</v>
      </c>
      <c r="AT10" s="59" t="s">
        <v>204</v>
      </c>
      <c r="AU10" s="63" t="s">
        <v>204</v>
      </c>
      <c r="AV10" s="63" t="s">
        <v>204</v>
      </c>
      <c r="AW10" s="59" t="s">
        <v>204</v>
      </c>
      <c r="AX10" s="63" t="s">
        <v>204</v>
      </c>
      <c r="AY10" s="63" t="s">
        <v>204</v>
      </c>
      <c r="AZ10" s="59" t="s">
        <v>204</v>
      </c>
      <c r="BA10" s="63" t="s">
        <v>204</v>
      </c>
      <c r="BB10" s="63" t="s">
        <v>204</v>
      </c>
      <c r="BC10" s="59" t="s">
        <v>204</v>
      </c>
      <c r="BD10" s="63" t="s">
        <v>204</v>
      </c>
      <c r="BE10" s="63" t="s">
        <v>204</v>
      </c>
      <c r="BF10" s="59" t="s">
        <v>204</v>
      </c>
      <c r="BG10" s="63" t="s">
        <v>204</v>
      </c>
      <c r="BH10" s="63" t="s">
        <v>204</v>
      </c>
      <c r="BI10" s="59">
        <v>8.1300813008130071</v>
      </c>
      <c r="BJ10" s="63">
        <v>10</v>
      </c>
      <c r="BK10" s="63">
        <v>123</v>
      </c>
      <c r="BL10" s="59">
        <v>33.333333333333329</v>
      </c>
      <c r="BM10" s="63">
        <v>41</v>
      </c>
      <c r="BN10" s="63">
        <v>123</v>
      </c>
      <c r="BO10" s="59">
        <v>94.308943089430898</v>
      </c>
      <c r="BP10" s="63">
        <v>116</v>
      </c>
      <c r="BQ10" s="63">
        <v>123</v>
      </c>
      <c r="BR10" s="59">
        <v>70.967741935483872</v>
      </c>
      <c r="BS10" s="63">
        <v>88</v>
      </c>
      <c r="BT10" s="63">
        <v>124</v>
      </c>
      <c r="BU10" s="59">
        <v>29.914529914529915</v>
      </c>
      <c r="BV10" s="63">
        <v>35</v>
      </c>
      <c r="BW10" s="63">
        <v>117</v>
      </c>
      <c r="BX10" s="59">
        <v>76.068376068376068</v>
      </c>
      <c r="BY10" s="63">
        <v>89</v>
      </c>
      <c r="BZ10" s="63">
        <v>117</v>
      </c>
      <c r="CA10" s="59">
        <v>16.379310344827587</v>
      </c>
      <c r="CB10" s="63">
        <v>19</v>
      </c>
      <c r="CC10" s="63">
        <v>116</v>
      </c>
      <c r="CD10" s="59"/>
      <c r="CE10" s="63"/>
      <c r="CF10" s="63"/>
      <c r="CG10" s="59"/>
      <c r="CH10" s="63"/>
      <c r="CI10" s="63"/>
      <c r="CJ10" s="59"/>
      <c r="CK10" s="63"/>
      <c r="CL10" s="63"/>
      <c r="CM10" s="59"/>
      <c r="CN10" s="63"/>
      <c r="CO10" s="63"/>
      <c r="CP10" s="59"/>
      <c r="CQ10" s="63"/>
      <c r="CR10" s="63"/>
      <c r="CS10" s="59"/>
      <c r="CT10" s="63"/>
      <c r="CU10" s="63"/>
      <c r="CV10" s="59"/>
      <c r="CW10" s="63"/>
      <c r="CX10" s="63"/>
      <c r="CY10" s="64">
        <v>63.252032520325201</v>
      </c>
      <c r="CZ10" s="65">
        <v>123</v>
      </c>
      <c r="DA10" s="64">
        <v>11.4036185628424</v>
      </c>
      <c r="DB10" s="64"/>
      <c r="DC10" s="65"/>
      <c r="DD10" s="64"/>
    </row>
    <row r="11" spans="1:108" x14ac:dyDescent="0.2">
      <c r="A11" s="62" t="s">
        <v>77</v>
      </c>
      <c r="B11" s="62" t="s">
        <v>76</v>
      </c>
      <c r="C11" s="63">
        <v>259</v>
      </c>
      <c r="D11" s="63">
        <v>198</v>
      </c>
      <c r="E11" s="63">
        <v>61</v>
      </c>
      <c r="F11" s="63">
        <v>1183</v>
      </c>
      <c r="G11" s="59">
        <v>55.555555555555557</v>
      </c>
      <c r="H11" s="63">
        <v>110</v>
      </c>
      <c r="I11" s="63">
        <v>198</v>
      </c>
      <c r="J11" s="59">
        <v>43.43434343434344</v>
      </c>
      <c r="K11" s="63">
        <v>86</v>
      </c>
      <c r="L11" s="63">
        <v>198</v>
      </c>
      <c r="M11" s="59">
        <v>46.464646464646464</v>
      </c>
      <c r="N11" s="63">
        <v>92</v>
      </c>
      <c r="O11" s="63">
        <v>198</v>
      </c>
      <c r="P11" s="59">
        <v>54.040404040404042</v>
      </c>
      <c r="Q11" s="63">
        <v>107</v>
      </c>
      <c r="R11" s="63">
        <v>198</v>
      </c>
      <c r="S11" s="59">
        <v>34.848484848484851</v>
      </c>
      <c r="T11" s="63">
        <v>69</v>
      </c>
      <c r="U11" s="63">
        <v>198</v>
      </c>
      <c r="V11" s="59">
        <v>31.313131313131315</v>
      </c>
      <c r="W11" s="63">
        <v>62</v>
      </c>
      <c r="X11" s="63">
        <v>198</v>
      </c>
      <c r="Y11" s="59">
        <v>29.797979797979796</v>
      </c>
      <c r="Z11" s="63">
        <v>59</v>
      </c>
      <c r="AA11" s="63">
        <v>198</v>
      </c>
      <c r="AB11" s="59">
        <v>64.141414141414145</v>
      </c>
      <c r="AC11" s="63">
        <v>127</v>
      </c>
      <c r="AD11" s="63">
        <v>198</v>
      </c>
      <c r="AE11" s="59">
        <v>15.151515151515152</v>
      </c>
      <c r="AF11" s="63">
        <v>30</v>
      </c>
      <c r="AG11" s="63">
        <v>198</v>
      </c>
      <c r="AH11" s="59">
        <v>73.197969543147209</v>
      </c>
      <c r="AI11" s="63">
        <v>721</v>
      </c>
      <c r="AJ11" s="63">
        <v>985</v>
      </c>
      <c r="AK11" s="59">
        <v>62.842639593908636</v>
      </c>
      <c r="AL11" s="63">
        <v>619</v>
      </c>
      <c r="AM11" s="63">
        <v>985</v>
      </c>
      <c r="AN11" s="59">
        <v>67.614213197969548</v>
      </c>
      <c r="AO11" s="63">
        <v>666</v>
      </c>
      <c r="AP11" s="63">
        <v>985</v>
      </c>
      <c r="AQ11" s="59">
        <v>72.487309644670049</v>
      </c>
      <c r="AR11" s="63">
        <v>714</v>
      </c>
      <c r="AS11" s="63">
        <v>985</v>
      </c>
      <c r="AT11" s="59">
        <v>50.35532994923858</v>
      </c>
      <c r="AU11" s="63">
        <v>496</v>
      </c>
      <c r="AV11" s="63">
        <v>985</v>
      </c>
      <c r="AW11" s="59">
        <v>45.482233502538072</v>
      </c>
      <c r="AX11" s="63">
        <v>448</v>
      </c>
      <c r="AY11" s="63">
        <v>985</v>
      </c>
      <c r="AZ11" s="59">
        <v>52.690355329949234</v>
      </c>
      <c r="BA11" s="63">
        <v>519</v>
      </c>
      <c r="BB11" s="63">
        <v>985</v>
      </c>
      <c r="BC11" s="59">
        <v>60.304568527918775</v>
      </c>
      <c r="BD11" s="63">
        <v>594</v>
      </c>
      <c r="BE11" s="63">
        <v>985</v>
      </c>
      <c r="BF11" s="59">
        <v>27.918781725888326</v>
      </c>
      <c r="BG11" s="63">
        <v>275</v>
      </c>
      <c r="BH11" s="63">
        <v>985</v>
      </c>
      <c r="BI11" s="59">
        <v>11.818181818181818</v>
      </c>
      <c r="BJ11" s="63">
        <v>13</v>
      </c>
      <c r="BK11" s="63">
        <v>110</v>
      </c>
      <c r="BL11" s="59">
        <v>39.090909090909093</v>
      </c>
      <c r="BM11" s="63">
        <v>43</v>
      </c>
      <c r="BN11" s="63">
        <v>110</v>
      </c>
      <c r="BO11" s="59">
        <v>90</v>
      </c>
      <c r="BP11" s="63">
        <v>99</v>
      </c>
      <c r="BQ11" s="63">
        <v>110</v>
      </c>
      <c r="BR11" s="59">
        <v>82.558139534883722</v>
      </c>
      <c r="BS11" s="63">
        <v>71</v>
      </c>
      <c r="BT11" s="63">
        <v>86</v>
      </c>
      <c r="BU11" s="59">
        <v>34.444444444444443</v>
      </c>
      <c r="BV11" s="63">
        <v>31</v>
      </c>
      <c r="BW11" s="63">
        <v>90</v>
      </c>
      <c r="BX11" s="59">
        <v>70</v>
      </c>
      <c r="BY11" s="63">
        <v>63</v>
      </c>
      <c r="BZ11" s="63">
        <v>90</v>
      </c>
      <c r="CA11" s="59">
        <v>26.027397260273972</v>
      </c>
      <c r="CB11" s="63">
        <v>19</v>
      </c>
      <c r="CC11" s="63">
        <v>73</v>
      </c>
      <c r="CD11" s="59">
        <v>13.055555555555557</v>
      </c>
      <c r="CE11" s="63">
        <v>94</v>
      </c>
      <c r="CF11" s="63">
        <v>720</v>
      </c>
      <c r="CG11" s="59">
        <v>37.5</v>
      </c>
      <c r="CH11" s="63">
        <v>270</v>
      </c>
      <c r="CI11" s="63">
        <v>720</v>
      </c>
      <c r="CJ11" s="59">
        <v>86.111111111111114</v>
      </c>
      <c r="CK11" s="63">
        <v>620</v>
      </c>
      <c r="CL11" s="63">
        <v>720</v>
      </c>
      <c r="CM11" s="59">
        <v>69.951534733441036</v>
      </c>
      <c r="CN11" s="63">
        <v>433</v>
      </c>
      <c r="CO11" s="63">
        <v>619</v>
      </c>
      <c r="CP11" s="59">
        <v>30.57228915662651</v>
      </c>
      <c r="CQ11" s="63">
        <v>203</v>
      </c>
      <c r="CR11" s="63">
        <v>664</v>
      </c>
      <c r="CS11" s="59">
        <v>71.234939759036138</v>
      </c>
      <c r="CT11" s="63">
        <v>473</v>
      </c>
      <c r="CU11" s="63">
        <v>664</v>
      </c>
      <c r="CV11" s="59">
        <v>20</v>
      </c>
      <c r="CW11" s="63">
        <v>109</v>
      </c>
      <c r="CX11" s="63">
        <v>545</v>
      </c>
      <c r="CY11" s="64">
        <v>65.169090909090897</v>
      </c>
      <c r="CZ11" s="65">
        <v>110</v>
      </c>
      <c r="DA11" s="64">
        <v>16.308756838725898</v>
      </c>
      <c r="DB11" s="64">
        <v>66.013013194444497</v>
      </c>
      <c r="DC11" s="65">
        <v>720</v>
      </c>
      <c r="DD11" s="64">
        <v>18.493581296902398</v>
      </c>
    </row>
    <row r="12" spans="1:108" x14ac:dyDescent="0.2">
      <c r="A12" s="62" t="s">
        <v>96</v>
      </c>
      <c r="B12" s="62" t="s">
        <v>95</v>
      </c>
      <c r="C12" s="63">
        <v>48</v>
      </c>
      <c r="D12" s="63">
        <v>47</v>
      </c>
      <c r="E12" s="63">
        <v>1</v>
      </c>
      <c r="F12" s="63">
        <v>57</v>
      </c>
      <c r="G12" s="59">
        <v>97.872340425531917</v>
      </c>
      <c r="H12" s="63">
        <v>46</v>
      </c>
      <c r="I12" s="63">
        <v>47</v>
      </c>
      <c r="J12" s="59">
        <v>80.851063829787222</v>
      </c>
      <c r="K12" s="63">
        <v>38</v>
      </c>
      <c r="L12" s="63">
        <v>47</v>
      </c>
      <c r="M12" s="59">
        <v>76.59574468085107</v>
      </c>
      <c r="N12" s="63">
        <v>36</v>
      </c>
      <c r="O12" s="63">
        <v>47</v>
      </c>
      <c r="P12" s="59">
        <v>87.2340425531915</v>
      </c>
      <c r="Q12" s="63">
        <v>41</v>
      </c>
      <c r="R12" s="63">
        <v>47</v>
      </c>
      <c r="S12" s="59">
        <v>53.191489361702125</v>
      </c>
      <c r="T12" s="63">
        <v>25</v>
      </c>
      <c r="U12" s="63">
        <v>47</v>
      </c>
      <c r="V12" s="59">
        <v>46.808510638297875</v>
      </c>
      <c r="W12" s="63">
        <v>22</v>
      </c>
      <c r="X12" s="63">
        <v>47</v>
      </c>
      <c r="Y12" s="59">
        <v>17.021276595744681</v>
      </c>
      <c r="Z12" s="63">
        <v>8</v>
      </c>
      <c r="AA12" s="63">
        <v>47</v>
      </c>
      <c r="AB12" s="59">
        <v>51.063829787234042</v>
      </c>
      <c r="AC12" s="63">
        <v>24</v>
      </c>
      <c r="AD12" s="63">
        <v>47</v>
      </c>
      <c r="AE12" s="59">
        <v>10.638297872340425</v>
      </c>
      <c r="AF12" s="63">
        <v>5</v>
      </c>
      <c r="AG12" s="63">
        <v>47</v>
      </c>
      <c r="AH12" s="59">
        <v>100</v>
      </c>
      <c r="AI12" s="63">
        <v>10</v>
      </c>
      <c r="AJ12" s="63">
        <v>10</v>
      </c>
      <c r="AK12" s="59">
        <v>100</v>
      </c>
      <c r="AL12" s="63">
        <v>10</v>
      </c>
      <c r="AM12" s="63">
        <v>10</v>
      </c>
      <c r="AN12" s="59">
        <v>100</v>
      </c>
      <c r="AO12" s="63">
        <v>10</v>
      </c>
      <c r="AP12" s="63">
        <v>10</v>
      </c>
      <c r="AQ12" s="59">
        <v>100</v>
      </c>
      <c r="AR12" s="63">
        <v>10</v>
      </c>
      <c r="AS12" s="63">
        <v>10</v>
      </c>
      <c r="AT12" s="59">
        <v>60</v>
      </c>
      <c r="AU12" s="63">
        <v>6</v>
      </c>
      <c r="AV12" s="63">
        <v>10</v>
      </c>
      <c r="AW12" s="59">
        <v>60</v>
      </c>
      <c r="AX12" s="63">
        <v>6</v>
      </c>
      <c r="AY12" s="63">
        <v>10</v>
      </c>
      <c r="AZ12" s="59">
        <v>20</v>
      </c>
      <c r="BA12" s="63">
        <v>2</v>
      </c>
      <c r="BB12" s="63">
        <v>10</v>
      </c>
      <c r="BC12" s="59">
        <v>50</v>
      </c>
      <c r="BD12" s="63">
        <v>5</v>
      </c>
      <c r="BE12" s="63">
        <v>10</v>
      </c>
      <c r="BF12" s="59">
        <v>0</v>
      </c>
      <c r="BG12" s="63">
        <v>0</v>
      </c>
      <c r="BH12" s="63">
        <v>10</v>
      </c>
      <c r="BI12" s="59">
        <v>8.695652173913043</v>
      </c>
      <c r="BJ12" s="63">
        <v>4</v>
      </c>
      <c r="BK12" s="63">
        <v>46</v>
      </c>
      <c r="BL12" s="59">
        <v>34.782608695652172</v>
      </c>
      <c r="BM12" s="63">
        <v>16</v>
      </c>
      <c r="BN12" s="63">
        <v>46</v>
      </c>
      <c r="BO12" s="59">
        <v>97.826086956521735</v>
      </c>
      <c r="BP12" s="63">
        <v>45</v>
      </c>
      <c r="BQ12" s="63">
        <v>46</v>
      </c>
      <c r="BR12" s="59">
        <v>76.31578947368422</v>
      </c>
      <c r="BS12" s="63">
        <v>29</v>
      </c>
      <c r="BT12" s="63">
        <v>38</v>
      </c>
      <c r="BU12" s="59">
        <v>13.888888888888889</v>
      </c>
      <c r="BV12" s="63">
        <v>5</v>
      </c>
      <c r="BW12" s="63">
        <v>36</v>
      </c>
      <c r="BX12" s="59">
        <v>77.777777777777786</v>
      </c>
      <c r="BY12" s="63">
        <v>28</v>
      </c>
      <c r="BZ12" s="63">
        <v>36</v>
      </c>
      <c r="CA12" s="59">
        <v>17.241379310344829</v>
      </c>
      <c r="CB12" s="63">
        <v>5</v>
      </c>
      <c r="CC12" s="63">
        <v>29</v>
      </c>
      <c r="CD12" s="59">
        <v>20</v>
      </c>
      <c r="CE12" s="63">
        <v>2</v>
      </c>
      <c r="CF12" s="63">
        <v>10</v>
      </c>
      <c r="CG12" s="59">
        <v>50</v>
      </c>
      <c r="CH12" s="63">
        <v>5</v>
      </c>
      <c r="CI12" s="63">
        <v>10</v>
      </c>
      <c r="CJ12" s="59">
        <v>100</v>
      </c>
      <c r="CK12" s="63">
        <v>10</v>
      </c>
      <c r="CL12" s="63">
        <v>10</v>
      </c>
      <c r="CM12" s="59">
        <v>70</v>
      </c>
      <c r="CN12" s="63">
        <v>7</v>
      </c>
      <c r="CO12" s="63">
        <v>10</v>
      </c>
      <c r="CP12" s="59">
        <v>20</v>
      </c>
      <c r="CQ12" s="63">
        <v>2</v>
      </c>
      <c r="CR12" s="63">
        <v>10</v>
      </c>
      <c r="CS12" s="59">
        <v>70</v>
      </c>
      <c r="CT12" s="63">
        <v>7</v>
      </c>
      <c r="CU12" s="63">
        <v>10</v>
      </c>
      <c r="CV12" s="59">
        <v>20</v>
      </c>
      <c r="CW12" s="63">
        <v>2</v>
      </c>
      <c r="CX12" s="63">
        <v>10</v>
      </c>
      <c r="CY12" s="64">
        <v>62.239130434782602</v>
      </c>
      <c r="CZ12" s="65">
        <v>46</v>
      </c>
      <c r="DA12" s="64">
        <v>11.736334431743099</v>
      </c>
      <c r="DB12" s="64">
        <v>56.4</v>
      </c>
      <c r="DC12" s="65">
        <v>10</v>
      </c>
      <c r="DD12" s="64">
        <v>11.8246446975045</v>
      </c>
    </row>
    <row r="13" spans="1:108" x14ac:dyDescent="0.2">
      <c r="A13" s="62" t="s">
        <v>90</v>
      </c>
      <c r="B13" s="62" t="s">
        <v>89</v>
      </c>
      <c r="C13" s="63">
        <v>177</v>
      </c>
      <c r="D13" s="63">
        <v>86</v>
      </c>
      <c r="E13" s="63">
        <v>91</v>
      </c>
      <c r="F13" s="63">
        <v>724</v>
      </c>
      <c r="G13" s="59">
        <v>33.720930232558139</v>
      </c>
      <c r="H13" s="63">
        <v>29</v>
      </c>
      <c r="I13" s="63">
        <v>86</v>
      </c>
      <c r="J13" s="59">
        <v>36.046511627906973</v>
      </c>
      <c r="K13" s="63">
        <v>31</v>
      </c>
      <c r="L13" s="63">
        <v>86</v>
      </c>
      <c r="M13" s="59">
        <v>33.720930232558139</v>
      </c>
      <c r="N13" s="63">
        <v>29</v>
      </c>
      <c r="O13" s="63">
        <v>86</v>
      </c>
      <c r="P13" s="59">
        <v>33.720930232558139</v>
      </c>
      <c r="Q13" s="63">
        <v>29</v>
      </c>
      <c r="R13" s="63">
        <v>86</v>
      </c>
      <c r="S13" s="59">
        <v>26.744186046511626</v>
      </c>
      <c r="T13" s="63">
        <v>23</v>
      </c>
      <c r="U13" s="63">
        <v>86</v>
      </c>
      <c r="V13" s="59">
        <v>27.906976744186046</v>
      </c>
      <c r="W13" s="63">
        <v>24</v>
      </c>
      <c r="X13" s="63">
        <v>86</v>
      </c>
      <c r="Y13" s="59">
        <v>25.581395348837212</v>
      </c>
      <c r="Z13" s="63">
        <v>22</v>
      </c>
      <c r="AA13" s="63">
        <v>86</v>
      </c>
      <c r="AB13" s="59">
        <v>27.906976744186046</v>
      </c>
      <c r="AC13" s="63">
        <v>24</v>
      </c>
      <c r="AD13" s="63">
        <v>86</v>
      </c>
      <c r="AE13" s="59">
        <v>16.279069767441861</v>
      </c>
      <c r="AF13" s="63">
        <v>14</v>
      </c>
      <c r="AG13" s="63">
        <v>86</v>
      </c>
      <c r="AH13" s="59">
        <v>43.103448275862064</v>
      </c>
      <c r="AI13" s="63">
        <v>275</v>
      </c>
      <c r="AJ13" s="63">
        <v>638</v>
      </c>
      <c r="AK13" s="59">
        <v>44.549763033175353</v>
      </c>
      <c r="AL13" s="63">
        <v>282</v>
      </c>
      <c r="AM13" s="63">
        <v>633</v>
      </c>
      <c r="AN13" s="59">
        <v>42.49605055292259</v>
      </c>
      <c r="AO13" s="63">
        <v>269</v>
      </c>
      <c r="AP13" s="63">
        <v>633</v>
      </c>
      <c r="AQ13" s="59">
        <v>43.127962085308056</v>
      </c>
      <c r="AR13" s="63">
        <v>273</v>
      </c>
      <c r="AS13" s="63">
        <v>633</v>
      </c>
      <c r="AT13" s="59">
        <v>26.698262243285942</v>
      </c>
      <c r="AU13" s="63">
        <v>169</v>
      </c>
      <c r="AV13" s="63">
        <v>633</v>
      </c>
      <c r="AW13" s="59">
        <v>32.859399684044234</v>
      </c>
      <c r="AX13" s="63">
        <v>208</v>
      </c>
      <c r="AY13" s="63">
        <v>633</v>
      </c>
      <c r="AZ13" s="59">
        <v>35.387045813586099</v>
      </c>
      <c r="BA13" s="63">
        <v>224</v>
      </c>
      <c r="BB13" s="63">
        <v>633</v>
      </c>
      <c r="BC13" s="59">
        <v>36.808846761453395</v>
      </c>
      <c r="BD13" s="63">
        <v>233</v>
      </c>
      <c r="BE13" s="63">
        <v>633</v>
      </c>
      <c r="BF13" s="59">
        <v>18.96551724137931</v>
      </c>
      <c r="BG13" s="63">
        <v>121</v>
      </c>
      <c r="BH13" s="63">
        <v>638</v>
      </c>
      <c r="BI13" s="59">
        <v>3.4482758620689653</v>
      </c>
      <c r="BJ13" s="63">
        <v>1</v>
      </c>
      <c r="BK13" s="63">
        <v>29</v>
      </c>
      <c r="BL13" s="59">
        <v>20.689655172413794</v>
      </c>
      <c r="BM13" s="63">
        <v>6</v>
      </c>
      <c r="BN13" s="63">
        <v>29</v>
      </c>
      <c r="BO13" s="59">
        <v>96.551724137931032</v>
      </c>
      <c r="BP13" s="63">
        <v>28</v>
      </c>
      <c r="BQ13" s="63">
        <v>29</v>
      </c>
      <c r="BR13" s="59">
        <v>74.193548387096769</v>
      </c>
      <c r="BS13" s="63">
        <v>23</v>
      </c>
      <c r="BT13" s="63">
        <v>31</v>
      </c>
      <c r="BU13" s="59">
        <v>24.137931034482758</v>
      </c>
      <c r="BV13" s="63">
        <v>7</v>
      </c>
      <c r="BW13" s="63">
        <v>29</v>
      </c>
      <c r="BX13" s="59">
        <v>72.41379310344827</v>
      </c>
      <c r="BY13" s="63">
        <v>21</v>
      </c>
      <c r="BZ13" s="63">
        <v>29</v>
      </c>
      <c r="CA13" s="59">
        <v>17.241379310344829</v>
      </c>
      <c r="CB13" s="63">
        <v>5</v>
      </c>
      <c r="CC13" s="63">
        <v>29</v>
      </c>
      <c r="CD13" s="59">
        <v>4.5112781954887211</v>
      </c>
      <c r="CE13" s="63">
        <v>12</v>
      </c>
      <c r="CF13" s="63">
        <v>266</v>
      </c>
      <c r="CG13" s="59">
        <v>19.548872180451127</v>
      </c>
      <c r="CH13" s="63">
        <v>52</v>
      </c>
      <c r="CI13" s="63">
        <v>266</v>
      </c>
      <c r="CJ13" s="59">
        <v>82.330827067669176</v>
      </c>
      <c r="CK13" s="63">
        <v>219</v>
      </c>
      <c r="CL13" s="63">
        <v>266</v>
      </c>
      <c r="CM13" s="59">
        <v>76.10294117647058</v>
      </c>
      <c r="CN13" s="63">
        <v>207</v>
      </c>
      <c r="CO13" s="63">
        <v>272</v>
      </c>
      <c r="CP13" s="59">
        <v>27.985074626865668</v>
      </c>
      <c r="CQ13" s="63">
        <v>75</v>
      </c>
      <c r="CR13" s="63">
        <v>268</v>
      </c>
      <c r="CS13" s="59">
        <v>71.641791044776113</v>
      </c>
      <c r="CT13" s="63">
        <v>192</v>
      </c>
      <c r="CU13" s="63">
        <v>268</v>
      </c>
      <c r="CV13" s="59">
        <v>10.92436974789916</v>
      </c>
      <c r="CW13" s="63">
        <v>26</v>
      </c>
      <c r="CX13" s="63">
        <v>238</v>
      </c>
      <c r="CY13" s="64">
        <v>65.448275862068996</v>
      </c>
      <c r="CZ13" s="65">
        <v>29</v>
      </c>
      <c r="DA13" s="64">
        <v>10.034178046259701</v>
      </c>
      <c r="DB13" s="64">
        <v>71.849624060150404</v>
      </c>
      <c r="DC13" s="65">
        <v>266</v>
      </c>
      <c r="DD13" s="64">
        <v>17.692550928249499</v>
      </c>
    </row>
    <row r="14" spans="1:108" x14ac:dyDescent="0.2">
      <c r="A14" s="62" t="s">
        <v>61</v>
      </c>
      <c r="B14" s="62" t="s">
        <v>60</v>
      </c>
      <c r="C14" s="63">
        <v>209</v>
      </c>
      <c r="D14" s="63">
        <v>203</v>
      </c>
      <c r="E14" s="63">
        <v>6</v>
      </c>
      <c r="F14" s="63">
        <v>726</v>
      </c>
      <c r="G14" s="59">
        <v>100</v>
      </c>
      <c r="H14" s="63">
        <v>203</v>
      </c>
      <c r="I14" s="63">
        <v>203</v>
      </c>
      <c r="J14" s="59">
        <v>97.536945812807886</v>
      </c>
      <c r="K14" s="63">
        <v>198</v>
      </c>
      <c r="L14" s="63">
        <v>203</v>
      </c>
      <c r="M14" s="59">
        <v>34.975369458128078</v>
      </c>
      <c r="N14" s="63">
        <v>71</v>
      </c>
      <c r="O14" s="63">
        <v>203</v>
      </c>
      <c r="P14" s="59">
        <v>35.467980295566505</v>
      </c>
      <c r="Q14" s="63">
        <v>72</v>
      </c>
      <c r="R14" s="63">
        <v>203</v>
      </c>
      <c r="S14" s="59">
        <v>23.152709359605911</v>
      </c>
      <c r="T14" s="63">
        <v>47</v>
      </c>
      <c r="U14" s="63">
        <v>203</v>
      </c>
      <c r="V14" s="59">
        <v>33.990147783251231</v>
      </c>
      <c r="W14" s="63">
        <v>69</v>
      </c>
      <c r="X14" s="63">
        <v>203</v>
      </c>
      <c r="Y14" s="59">
        <v>98.522167487684726</v>
      </c>
      <c r="Z14" s="63">
        <v>200</v>
      </c>
      <c r="AA14" s="63">
        <v>203</v>
      </c>
      <c r="AB14" s="59">
        <v>100</v>
      </c>
      <c r="AC14" s="63">
        <v>203</v>
      </c>
      <c r="AD14" s="63">
        <v>203</v>
      </c>
      <c r="AE14" s="59">
        <v>15.763546798029557</v>
      </c>
      <c r="AF14" s="63">
        <v>32</v>
      </c>
      <c r="AG14" s="63">
        <v>203</v>
      </c>
      <c r="AH14" s="59">
        <v>100</v>
      </c>
      <c r="AI14" s="63">
        <v>523</v>
      </c>
      <c r="AJ14" s="63">
        <v>523</v>
      </c>
      <c r="AK14" s="59">
        <v>96.749521988527718</v>
      </c>
      <c r="AL14" s="63">
        <v>506</v>
      </c>
      <c r="AM14" s="63">
        <v>523</v>
      </c>
      <c r="AN14" s="59">
        <v>33.078393881453152</v>
      </c>
      <c r="AO14" s="63">
        <v>173</v>
      </c>
      <c r="AP14" s="63">
        <v>523</v>
      </c>
      <c r="AQ14" s="59">
        <v>32.313575525812624</v>
      </c>
      <c r="AR14" s="63">
        <v>169</v>
      </c>
      <c r="AS14" s="63">
        <v>523</v>
      </c>
      <c r="AT14" s="59">
        <v>25.047801147227531</v>
      </c>
      <c r="AU14" s="63">
        <v>131</v>
      </c>
      <c r="AV14" s="63">
        <v>523</v>
      </c>
      <c r="AW14" s="59">
        <v>31.357552581261949</v>
      </c>
      <c r="AX14" s="63">
        <v>164</v>
      </c>
      <c r="AY14" s="63">
        <v>523</v>
      </c>
      <c r="AZ14" s="59">
        <v>98.661567877629068</v>
      </c>
      <c r="BA14" s="63">
        <v>516</v>
      </c>
      <c r="BB14" s="63">
        <v>523</v>
      </c>
      <c r="BC14" s="59">
        <v>100</v>
      </c>
      <c r="BD14" s="63">
        <v>523</v>
      </c>
      <c r="BE14" s="63">
        <v>523</v>
      </c>
      <c r="BF14" s="59">
        <v>18.355640535372849</v>
      </c>
      <c r="BG14" s="63">
        <v>96</v>
      </c>
      <c r="BH14" s="63">
        <v>523</v>
      </c>
      <c r="BI14" s="59">
        <v>4.9261083743842367</v>
      </c>
      <c r="BJ14" s="63">
        <v>10</v>
      </c>
      <c r="BK14" s="63">
        <v>203</v>
      </c>
      <c r="BL14" s="59">
        <v>25.615763546798032</v>
      </c>
      <c r="BM14" s="63">
        <v>52</v>
      </c>
      <c r="BN14" s="63">
        <v>203</v>
      </c>
      <c r="BO14" s="59">
        <v>86.206896551724128</v>
      </c>
      <c r="BP14" s="63">
        <v>175</v>
      </c>
      <c r="BQ14" s="63">
        <v>203</v>
      </c>
      <c r="BR14" s="59">
        <v>80.808080808080803</v>
      </c>
      <c r="BS14" s="63">
        <v>160</v>
      </c>
      <c r="BT14" s="63">
        <v>198</v>
      </c>
      <c r="BU14" s="59">
        <v>35.2112676056338</v>
      </c>
      <c r="BV14" s="63">
        <v>25</v>
      </c>
      <c r="BW14" s="63">
        <v>71</v>
      </c>
      <c r="BX14" s="59">
        <v>73.239436619718319</v>
      </c>
      <c r="BY14" s="63">
        <v>52</v>
      </c>
      <c r="BZ14" s="63">
        <v>71</v>
      </c>
      <c r="CA14" s="59">
        <v>16.901408450704224</v>
      </c>
      <c r="CB14" s="63">
        <v>12</v>
      </c>
      <c r="CC14" s="63">
        <v>71</v>
      </c>
      <c r="CD14" s="59">
        <v>7.6481835564053542</v>
      </c>
      <c r="CE14" s="63">
        <v>40</v>
      </c>
      <c r="CF14" s="63">
        <v>523</v>
      </c>
      <c r="CG14" s="59">
        <v>23.135755258126196</v>
      </c>
      <c r="CH14" s="63">
        <v>121</v>
      </c>
      <c r="CI14" s="63">
        <v>523</v>
      </c>
      <c r="CJ14" s="59">
        <v>77.437858508604208</v>
      </c>
      <c r="CK14" s="63">
        <v>405</v>
      </c>
      <c r="CL14" s="63">
        <v>523</v>
      </c>
      <c r="CM14" s="59">
        <v>83.003952569169954</v>
      </c>
      <c r="CN14" s="63">
        <v>420</v>
      </c>
      <c r="CO14" s="63">
        <v>506</v>
      </c>
      <c r="CP14" s="59">
        <v>39.411764705882355</v>
      </c>
      <c r="CQ14" s="63">
        <v>67</v>
      </c>
      <c r="CR14" s="63">
        <v>170</v>
      </c>
      <c r="CS14" s="59">
        <v>74.705882352941174</v>
      </c>
      <c r="CT14" s="63">
        <v>127</v>
      </c>
      <c r="CU14" s="63">
        <v>170</v>
      </c>
      <c r="CV14" s="59">
        <v>17.751479289940828</v>
      </c>
      <c r="CW14" s="63">
        <v>30</v>
      </c>
      <c r="CX14" s="63">
        <v>169</v>
      </c>
      <c r="CY14" s="64">
        <v>68.600985221674904</v>
      </c>
      <c r="CZ14" s="65">
        <v>203</v>
      </c>
      <c r="DA14" s="64">
        <v>16.139349828475702</v>
      </c>
      <c r="DB14" s="64">
        <v>72.448757170172101</v>
      </c>
      <c r="DC14" s="65">
        <v>523</v>
      </c>
      <c r="DD14" s="64">
        <v>19.012325438182401</v>
      </c>
    </row>
    <row r="15" spans="1:108" x14ac:dyDescent="0.2">
      <c r="A15" s="62" t="s">
        <v>75</v>
      </c>
      <c r="B15" s="62" t="s">
        <v>74</v>
      </c>
      <c r="C15" s="63">
        <v>219</v>
      </c>
      <c r="D15" s="63">
        <v>217</v>
      </c>
      <c r="E15" s="63">
        <v>2</v>
      </c>
      <c r="F15" s="63">
        <v>2602</v>
      </c>
      <c r="G15" s="59">
        <v>99.539170506912441</v>
      </c>
      <c r="H15" s="63">
        <v>216</v>
      </c>
      <c r="I15" s="63">
        <v>217</v>
      </c>
      <c r="J15" s="59">
        <v>99.539170506912441</v>
      </c>
      <c r="K15" s="63">
        <v>216</v>
      </c>
      <c r="L15" s="63">
        <v>217</v>
      </c>
      <c r="M15" s="59">
        <v>91.244239631336413</v>
      </c>
      <c r="N15" s="63">
        <v>198</v>
      </c>
      <c r="O15" s="63">
        <v>217</v>
      </c>
      <c r="P15" s="59">
        <v>96.774193548387103</v>
      </c>
      <c r="Q15" s="63">
        <v>210</v>
      </c>
      <c r="R15" s="63">
        <v>217</v>
      </c>
      <c r="S15" s="59">
        <v>88.47926267281106</v>
      </c>
      <c r="T15" s="63">
        <v>192</v>
      </c>
      <c r="U15" s="63">
        <v>217</v>
      </c>
      <c r="V15" s="59">
        <v>67.281105990783402</v>
      </c>
      <c r="W15" s="63">
        <v>146</v>
      </c>
      <c r="X15" s="63">
        <v>217</v>
      </c>
      <c r="Y15" s="59">
        <v>95.852534562211972</v>
      </c>
      <c r="Z15" s="63">
        <v>208</v>
      </c>
      <c r="AA15" s="63">
        <v>217</v>
      </c>
      <c r="AB15" s="59">
        <v>98.617511520737324</v>
      </c>
      <c r="AC15" s="63">
        <v>214</v>
      </c>
      <c r="AD15" s="63">
        <v>217</v>
      </c>
      <c r="AE15" s="59">
        <v>54.838709677419352</v>
      </c>
      <c r="AF15" s="63">
        <v>119</v>
      </c>
      <c r="AG15" s="63">
        <v>217</v>
      </c>
      <c r="AH15" s="59">
        <v>96.352201257861637</v>
      </c>
      <c r="AI15" s="63">
        <v>2298</v>
      </c>
      <c r="AJ15" s="63">
        <v>2385</v>
      </c>
      <c r="AK15" s="59">
        <v>88.343815513626836</v>
      </c>
      <c r="AL15" s="63">
        <v>2107</v>
      </c>
      <c r="AM15" s="63">
        <v>2385</v>
      </c>
      <c r="AN15" s="59">
        <v>91.236897274633122</v>
      </c>
      <c r="AO15" s="63">
        <v>2176</v>
      </c>
      <c r="AP15" s="63">
        <v>2385</v>
      </c>
      <c r="AQ15" s="59">
        <v>96.268343815513617</v>
      </c>
      <c r="AR15" s="63">
        <v>2296</v>
      </c>
      <c r="AS15" s="63">
        <v>2385</v>
      </c>
      <c r="AT15" s="59">
        <v>77.442348008385736</v>
      </c>
      <c r="AU15" s="63">
        <v>1847</v>
      </c>
      <c r="AV15" s="63">
        <v>2385</v>
      </c>
      <c r="AW15" s="59">
        <v>48.763102725366878</v>
      </c>
      <c r="AX15" s="63">
        <v>1163</v>
      </c>
      <c r="AY15" s="63">
        <v>2385</v>
      </c>
      <c r="AZ15" s="59">
        <v>82.054507337526204</v>
      </c>
      <c r="BA15" s="63">
        <v>1957</v>
      </c>
      <c r="BB15" s="63">
        <v>2385</v>
      </c>
      <c r="BC15" s="59">
        <v>91.781970649895186</v>
      </c>
      <c r="BD15" s="63">
        <v>2189</v>
      </c>
      <c r="BE15" s="63">
        <v>2385</v>
      </c>
      <c r="BF15" s="59">
        <v>40.461215932914044</v>
      </c>
      <c r="BG15" s="63">
        <v>965</v>
      </c>
      <c r="BH15" s="63">
        <v>2385</v>
      </c>
      <c r="BI15" s="59">
        <v>7.4074074074074066</v>
      </c>
      <c r="BJ15" s="63">
        <v>16</v>
      </c>
      <c r="BK15" s="63">
        <v>216</v>
      </c>
      <c r="BL15" s="59">
        <v>38.888888888888893</v>
      </c>
      <c r="BM15" s="63">
        <v>84</v>
      </c>
      <c r="BN15" s="63">
        <v>216</v>
      </c>
      <c r="BO15" s="59">
        <v>97.68518518518519</v>
      </c>
      <c r="BP15" s="63">
        <v>211</v>
      </c>
      <c r="BQ15" s="63">
        <v>216</v>
      </c>
      <c r="BR15" s="59">
        <v>72.68518518518519</v>
      </c>
      <c r="BS15" s="63">
        <v>157</v>
      </c>
      <c r="BT15" s="63">
        <v>216</v>
      </c>
      <c r="BU15" s="59">
        <v>20.202020202020201</v>
      </c>
      <c r="BV15" s="63">
        <v>40</v>
      </c>
      <c r="BW15" s="63">
        <v>198</v>
      </c>
      <c r="BX15" s="59">
        <v>64.646464646464651</v>
      </c>
      <c r="BY15" s="63">
        <v>128</v>
      </c>
      <c r="BZ15" s="63">
        <v>198</v>
      </c>
      <c r="CA15" s="59">
        <v>22.335025380710661</v>
      </c>
      <c r="CB15" s="63">
        <v>44</v>
      </c>
      <c r="CC15" s="63">
        <v>197</v>
      </c>
      <c r="CD15" s="59">
        <v>7.9199303742384677</v>
      </c>
      <c r="CE15" s="63">
        <v>182</v>
      </c>
      <c r="CF15" s="63">
        <v>2298</v>
      </c>
      <c r="CG15" s="59">
        <v>29.852045256744997</v>
      </c>
      <c r="CH15" s="63">
        <v>686</v>
      </c>
      <c r="CI15" s="63">
        <v>2298</v>
      </c>
      <c r="CJ15" s="59">
        <v>86.248912097476065</v>
      </c>
      <c r="CK15" s="63">
        <v>1982</v>
      </c>
      <c r="CL15" s="63">
        <v>2298</v>
      </c>
      <c r="CM15" s="59">
        <v>60.541310541310544</v>
      </c>
      <c r="CN15" s="63">
        <v>1275</v>
      </c>
      <c r="CO15" s="63">
        <v>2106</v>
      </c>
      <c r="CP15" s="59">
        <v>26.746323529411764</v>
      </c>
      <c r="CQ15" s="63">
        <v>582</v>
      </c>
      <c r="CR15" s="63">
        <v>2176</v>
      </c>
      <c r="CS15" s="59">
        <v>72.242647058823522</v>
      </c>
      <c r="CT15" s="63">
        <v>1572</v>
      </c>
      <c r="CU15" s="63">
        <v>2176</v>
      </c>
      <c r="CV15" s="59">
        <v>14.423565261554089</v>
      </c>
      <c r="CW15" s="63">
        <v>284</v>
      </c>
      <c r="CX15" s="63">
        <v>1969</v>
      </c>
      <c r="CY15" s="64">
        <v>63.0277777777778</v>
      </c>
      <c r="CZ15" s="65">
        <v>216</v>
      </c>
      <c r="DA15" s="64">
        <v>11.1120787692332</v>
      </c>
      <c r="DB15" s="64">
        <v>67.631203916449095</v>
      </c>
      <c r="DC15" s="65">
        <v>2298</v>
      </c>
      <c r="DD15" s="64">
        <v>16.123375466518102</v>
      </c>
    </row>
    <row r="16" spans="1:108" x14ac:dyDescent="0.2">
      <c r="A16" s="62" t="s">
        <v>84</v>
      </c>
      <c r="B16" s="62" t="s">
        <v>83</v>
      </c>
      <c r="C16" s="63">
        <v>40</v>
      </c>
      <c r="D16" s="63">
        <v>40</v>
      </c>
      <c r="E16" s="63">
        <v>0</v>
      </c>
      <c r="F16" s="63">
        <v>2162</v>
      </c>
      <c r="G16" s="59">
        <v>100</v>
      </c>
      <c r="H16" s="63">
        <v>40</v>
      </c>
      <c r="I16" s="63">
        <v>40</v>
      </c>
      <c r="J16" s="59">
        <v>100</v>
      </c>
      <c r="K16" s="63">
        <v>40</v>
      </c>
      <c r="L16" s="63">
        <v>40</v>
      </c>
      <c r="M16" s="59">
        <v>97.5</v>
      </c>
      <c r="N16" s="63">
        <v>39</v>
      </c>
      <c r="O16" s="63">
        <v>40</v>
      </c>
      <c r="P16" s="59">
        <v>100</v>
      </c>
      <c r="Q16" s="63">
        <v>40</v>
      </c>
      <c r="R16" s="63">
        <v>40</v>
      </c>
      <c r="S16" s="59">
        <v>77.5</v>
      </c>
      <c r="T16" s="63">
        <v>31</v>
      </c>
      <c r="U16" s="63">
        <v>40</v>
      </c>
      <c r="V16" s="59">
        <v>95</v>
      </c>
      <c r="W16" s="63">
        <v>38</v>
      </c>
      <c r="X16" s="63">
        <v>40</v>
      </c>
      <c r="Y16" s="59">
        <v>100</v>
      </c>
      <c r="Z16" s="63">
        <v>40</v>
      </c>
      <c r="AA16" s="63">
        <v>40</v>
      </c>
      <c r="AB16" s="59">
        <v>95</v>
      </c>
      <c r="AC16" s="63">
        <v>38</v>
      </c>
      <c r="AD16" s="63">
        <v>40</v>
      </c>
      <c r="AE16" s="59">
        <v>72.5</v>
      </c>
      <c r="AF16" s="63">
        <v>29</v>
      </c>
      <c r="AG16" s="63">
        <v>40</v>
      </c>
      <c r="AH16" s="59">
        <v>97.832233741753058</v>
      </c>
      <c r="AI16" s="63">
        <v>2076</v>
      </c>
      <c r="AJ16" s="63">
        <v>2122</v>
      </c>
      <c r="AK16" s="59">
        <v>96.63093415007657</v>
      </c>
      <c r="AL16" s="63">
        <v>1893</v>
      </c>
      <c r="AM16" s="63">
        <v>1959</v>
      </c>
      <c r="AN16" s="59">
        <v>90.760592138846349</v>
      </c>
      <c r="AO16" s="63">
        <v>1778</v>
      </c>
      <c r="AP16" s="63">
        <v>1959</v>
      </c>
      <c r="AQ16" s="59">
        <v>93.261868300153139</v>
      </c>
      <c r="AR16" s="63">
        <v>1827</v>
      </c>
      <c r="AS16" s="63">
        <v>1959</v>
      </c>
      <c r="AT16" s="59">
        <v>73.608984175599801</v>
      </c>
      <c r="AU16" s="63">
        <v>1442</v>
      </c>
      <c r="AV16" s="63">
        <v>1959</v>
      </c>
      <c r="AW16" s="59">
        <v>84.941296579887691</v>
      </c>
      <c r="AX16" s="63">
        <v>1664</v>
      </c>
      <c r="AY16" s="63">
        <v>1959</v>
      </c>
      <c r="AZ16" s="59">
        <v>95.354772843287392</v>
      </c>
      <c r="BA16" s="63">
        <v>1868</v>
      </c>
      <c r="BB16" s="63">
        <v>1959</v>
      </c>
      <c r="BC16" s="59">
        <v>86.676875957120984</v>
      </c>
      <c r="BD16" s="63">
        <v>1698</v>
      </c>
      <c r="BE16" s="63">
        <v>1959</v>
      </c>
      <c r="BF16" s="59">
        <v>59.613572101790766</v>
      </c>
      <c r="BG16" s="63">
        <v>1265</v>
      </c>
      <c r="BH16" s="63">
        <v>2122</v>
      </c>
      <c r="BI16" s="59">
        <v>2.5</v>
      </c>
      <c r="BJ16" s="63">
        <v>1</v>
      </c>
      <c r="BK16" s="63">
        <v>40</v>
      </c>
      <c r="BL16" s="59">
        <v>25</v>
      </c>
      <c r="BM16" s="63">
        <v>10</v>
      </c>
      <c r="BN16" s="63">
        <v>40</v>
      </c>
      <c r="BO16" s="59">
        <v>95</v>
      </c>
      <c r="BP16" s="63">
        <v>38</v>
      </c>
      <c r="BQ16" s="63">
        <v>40</v>
      </c>
      <c r="BR16" s="59">
        <v>65</v>
      </c>
      <c r="BS16" s="63">
        <v>26</v>
      </c>
      <c r="BT16" s="63">
        <v>40</v>
      </c>
      <c r="BU16" s="59">
        <v>28.205128205128204</v>
      </c>
      <c r="BV16" s="63">
        <v>11</v>
      </c>
      <c r="BW16" s="63">
        <v>39</v>
      </c>
      <c r="BX16" s="59">
        <v>82.051282051282044</v>
      </c>
      <c r="BY16" s="63">
        <v>32</v>
      </c>
      <c r="BZ16" s="63">
        <v>39</v>
      </c>
      <c r="CA16" s="59">
        <v>12.820512820512819</v>
      </c>
      <c r="CB16" s="63">
        <v>5</v>
      </c>
      <c r="CC16" s="63">
        <v>39</v>
      </c>
      <c r="CD16" s="59">
        <v>6.3614457831325302</v>
      </c>
      <c r="CE16" s="63">
        <v>132</v>
      </c>
      <c r="CF16" s="63">
        <v>2075</v>
      </c>
      <c r="CG16" s="59">
        <v>22.746987951807228</v>
      </c>
      <c r="CH16" s="63">
        <v>472</v>
      </c>
      <c r="CI16" s="63">
        <v>2075</v>
      </c>
      <c r="CJ16" s="59">
        <v>80.337349397590359</v>
      </c>
      <c r="CK16" s="63">
        <v>1667</v>
      </c>
      <c r="CL16" s="63">
        <v>2075</v>
      </c>
      <c r="CM16" s="59">
        <v>62.599049128367668</v>
      </c>
      <c r="CN16" s="63">
        <v>1185</v>
      </c>
      <c r="CO16" s="63">
        <v>1893</v>
      </c>
      <c r="CP16" s="59">
        <v>28.23397075365579</v>
      </c>
      <c r="CQ16" s="63">
        <v>502</v>
      </c>
      <c r="CR16" s="63">
        <v>1778</v>
      </c>
      <c r="CS16" s="59">
        <v>68.447694038245217</v>
      </c>
      <c r="CT16" s="63">
        <v>1217</v>
      </c>
      <c r="CU16" s="63">
        <v>1778</v>
      </c>
      <c r="CV16" s="59">
        <v>12.632135306553909</v>
      </c>
      <c r="CW16" s="63">
        <v>239</v>
      </c>
      <c r="CX16" s="63">
        <v>1892</v>
      </c>
      <c r="CY16" s="64">
        <v>65.974999999999994</v>
      </c>
      <c r="CZ16" s="65">
        <v>40</v>
      </c>
      <c r="DA16" s="64">
        <v>11.0372039844732</v>
      </c>
      <c r="DB16" s="64">
        <v>71.475196722891596</v>
      </c>
      <c r="DC16" s="65">
        <v>2075</v>
      </c>
      <c r="DD16" s="64">
        <v>18.054089433514999</v>
      </c>
    </row>
    <row r="17" spans="1:108" x14ac:dyDescent="0.2">
      <c r="A17" s="62" t="s">
        <v>104</v>
      </c>
      <c r="B17" s="62" t="s">
        <v>103</v>
      </c>
      <c r="C17" s="63">
        <v>59</v>
      </c>
      <c r="D17" s="63">
        <v>28</v>
      </c>
      <c r="E17" s="63">
        <v>31</v>
      </c>
      <c r="F17" s="63">
        <v>841</v>
      </c>
      <c r="G17" s="59">
        <v>96.428571428571431</v>
      </c>
      <c r="H17" s="63">
        <v>27</v>
      </c>
      <c r="I17" s="63">
        <v>28</v>
      </c>
      <c r="J17" s="59">
        <v>100</v>
      </c>
      <c r="K17" s="63">
        <v>28</v>
      </c>
      <c r="L17" s="63">
        <v>28</v>
      </c>
      <c r="M17" s="59">
        <v>78.571428571428569</v>
      </c>
      <c r="N17" s="63">
        <v>22</v>
      </c>
      <c r="O17" s="63">
        <v>28</v>
      </c>
      <c r="P17" s="59">
        <v>96.428571428571431</v>
      </c>
      <c r="Q17" s="63">
        <v>27</v>
      </c>
      <c r="R17" s="63">
        <v>28</v>
      </c>
      <c r="S17" s="59">
        <v>28.571428571428569</v>
      </c>
      <c r="T17" s="63">
        <v>8</v>
      </c>
      <c r="U17" s="63">
        <v>28</v>
      </c>
      <c r="V17" s="59">
        <v>75</v>
      </c>
      <c r="W17" s="63">
        <v>21</v>
      </c>
      <c r="X17" s="63">
        <v>28</v>
      </c>
      <c r="Y17" s="59">
        <v>96.428571428571431</v>
      </c>
      <c r="Z17" s="63">
        <v>27</v>
      </c>
      <c r="AA17" s="63">
        <v>28</v>
      </c>
      <c r="AB17" s="59">
        <v>92.857142857142861</v>
      </c>
      <c r="AC17" s="63">
        <v>26</v>
      </c>
      <c r="AD17" s="63">
        <v>28</v>
      </c>
      <c r="AE17" s="59">
        <v>28.571428571428569</v>
      </c>
      <c r="AF17" s="63">
        <v>8</v>
      </c>
      <c r="AG17" s="63">
        <v>28</v>
      </c>
      <c r="AH17" s="59">
        <v>92.988929889298888</v>
      </c>
      <c r="AI17" s="63">
        <v>756</v>
      </c>
      <c r="AJ17" s="63">
        <v>813</v>
      </c>
      <c r="AK17" s="59">
        <v>97.662976629766291</v>
      </c>
      <c r="AL17" s="63">
        <v>794</v>
      </c>
      <c r="AM17" s="63">
        <v>813</v>
      </c>
      <c r="AN17" s="59">
        <v>75.522755227552267</v>
      </c>
      <c r="AO17" s="63">
        <v>614</v>
      </c>
      <c r="AP17" s="63">
        <v>813</v>
      </c>
      <c r="AQ17" s="59">
        <v>88.806888068880681</v>
      </c>
      <c r="AR17" s="63">
        <v>722</v>
      </c>
      <c r="AS17" s="63">
        <v>813</v>
      </c>
      <c r="AT17" s="59">
        <v>36.408364083640841</v>
      </c>
      <c r="AU17" s="63">
        <v>296</v>
      </c>
      <c r="AV17" s="63">
        <v>813</v>
      </c>
      <c r="AW17" s="59">
        <v>86.838868388683892</v>
      </c>
      <c r="AX17" s="63">
        <v>706</v>
      </c>
      <c r="AY17" s="63">
        <v>813</v>
      </c>
      <c r="AZ17" s="59">
        <v>94.095940959409603</v>
      </c>
      <c r="BA17" s="63">
        <v>765</v>
      </c>
      <c r="BB17" s="63">
        <v>813</v>
      </c>
      <c r="BC17" s="59">
        <v>88.560885608856083</v>
      </c>
      <c r="BD17" s="63">
        <v>720</v>
      </c>
      <c r="BE17" s="63">
        <v>813</v>
      </c>
      <c r="BF17" s="59">
        <v>32.595325953259533</v>
      </c>
      <c r="BG17" s="63">
        <v>265</v>
      </c>
      <c r="BH17" s="63">
        <v>813</v>
      </c>
      <c r="BI17" s="59">
        <v>0</v>
      </c>
      <c r="BJ17" s="63">
        <v>0</v>
      </c>
      <c r="BK17" s="63">
        <v>27</v>
      </c>
      <c r="BL17" s="59">
        <v>18.518518518518519</v>
      </c>
      <c r="BM17" s="63">
        <v>5</v>
      </c>
      <c r="BN17" s="63">
        <v>27</v>
      </c>
      <c r="BO17" s="59">
        <v>77.777777777777786</v>
      </c>
      <c r="BP17" s="63">
        <v>21</v>
      </c>
      <c r="BQ17" s="63">
        <v>27</v>
      </c>
      <c r="BR17" s="59">
        <v>42.857142857142854</v>
      </c>
      <c r="BS17" s="63">
        <v>12</v>
      </c>
      <c r="BT17" s="63">
        <v>28</v>
      </c>
      <c r="BU17" s="59">
        <v>13.636363636363635</v>
      </c>
      <c r="BV17" s="63">
        <v>3</v>
      </c>
      <c r="BW17" s="63">
        <v>22</v>
      </c>
      <c r="BX17" s="59">
        <v>77.272727272727266</v>
      </c>
      <c r="BY17" s="63">
        <v>17</v>
      </c>
      <c r="BZ17" s="63">
        <v>22</v>
      </c>
      <c r="CA17" s="59">
        <v>4.5454545454545459</v>
      </c>
      <c r="CB17" s="63">
        <v>1</v>
      </c>
      <c r="CC17" s="63">
        <v>22</v>
      </c>
      <c r="CD17" s="59">
        <v>7.2751322751322745</v>
      </c>
      <c r="CE17" s="63">
        <v>55</v>
      </c>
      <c r="CF17" s="63">
        <v>756</v>
      </c>
      <c r="CG17" s="59">
        <v>29.100529100529098</v>
      </c>
      <c r="CH17" s="63">
        <v>220</v>
      </c>
      <c r="CI17" s="63">
        <v>756</v>
      </c>
      <c r="CJ17" s="59">
        <v>85.18518518518519</v>
      </c>
      <c r="CK17" s="63">
        <v>644</v>
      </c>
      <c r="CL17" s="63">
        <v>756</v>
      </c>
      <c r="CM17" s="59">
        <v>61.209068010075562</v>
      </c>
      <c r="CN17" s="63">
        <v>486</v>
      </c>
      <c r="CO17" s="63">
        <v>794</v>
      </c>
      <c r="CP17" s="59">
        <v>32.573289902280131</v>
      </c>
      <c r="CQ17" s="63">
        <v>200</v>
      </c>
      <c r="CR17" s="63">
        <v>614</v>
      </c>
      <c r="CS17" s="59">
        <v>78.013029315960907</v>
      </c>
      <c r="CT17" s="63">
        <v>479</v>
      </c>
      <c r="CU17" s="63">
        <v>614</v>
      </c>
      <c r="CV17" s="59">
        <v>14.85148514851485</v>
      </c>
      <c r="CW17" s="63">
        <v>90</v>
      </c>
      <c r="CX17" s="63">
        <v>606</v>
      </c>
      <c r="CY17" s="64">
        <v>72.074074074074105</v>
      </c>
      <c r="CZ17" s="65">
        <v>27</v>
      </c>
      <c r="DA17" s="64">
        <v>16.698516576045201</v>
      </c>
      <c r="DB17" s="64">
        <v>68.923115079365104</v>
      </c>
      <c r="DC17" s="65">
        <v>756</v>
      </c>
      <c r="DD17" s="64">
        <v>17.553423116481699</v>
      </c>
    </row>
    <row r="18" spans="1:108" x14ac:dyDescent="0.2">
      <c r="A18" s="62" t="s">
        <v>79</v>
      </c>
      <c r="B18" s="62" t="s">
        <v>78</v>
      </c>
      <c r="C18" s="63">
        <v>693</v>
      </c>
      <c r="D18" s="63">
        <v>407</v>
      </c>
      <c r="E18" s="63">
        <v>286</v>
      </c>
      <c r="F18" s="63">
        <v>2009</v>
      </c>
      <c r="G18" s="59">
        <v>92.62899262899262</v>
      </c>
      <c r="H18" s="63">
        <v>377</v>
      </c>
      <c r="I18" s="63">
        <v>407</v>
      </c>
      <c r="J18" s="59">
        <v>91.400491400491404</v>
      </c>
      <c r="K18" s="63">
        <v>372</v>
      </c>
      <c r="L18" s="63">
        <v>407</v>
      </c>
      <c r="M18" s="59">
        <v>68.058968058968063</v>
      </c>
      <c r="N18" s="63">
        <v>277</v>
      </c>
      <c r="O18" s="63">
        <v>407</v>
      </c>
      <c r="P18" s="59">
        <v>75.18427518427518</v>
      </c>
      <c r="Q18" s="63">
        <v>306</v>
      </c>
      <c r="R18" s="63">
        <v>407</v>
      </c>
      <c r="S18" s="59">
        <v>46.928746928746925</v>
      </c>
      <c r="T18" s="63">
        <v>191</v>
      </c>
      <c r="U18" s="63">
        <v>407</v>
      </c>
      <c r="V18" s="59">
        <v>49.631449631449634</v>
      </c>
      <c r="W18" s="63">
        <v>202</v>
      </c>
      <c r="X18" s="63">
        <v>407</v>
      </c>
      <c r="Y18" s="59">
        <v>93.120393120393118</v>
      </c>
      <c r="Z18" s="63">
        <v>379</v>
      </c>
      <c r="AA18" s="63">
        <v>407</v>
      </c>
      <c r="AB18" s="59">
        <v>76.658476658476658</v>
      </c>
      <c r="AC18" s="63">
        <v>312</v>
      </c>
      <c r="AD18" s="63">
        <v>407</v>
      </c>
      <c r="AE18" s="59">
        <v>26.781326781326779</v>
      </c>
      <c r="AF18" s="63">
        <v>109</v>
      </c>
      <c r="AG18" s="63">
        <v>407</v>
      </c>
      <c r="AH18" s="59">
        <v>94.194756554307119</v>
      </c>
      <c r="AI18" s="63">
        <v>1509</v>
      </c>
      <c r="AJ18" s="63">
        <v>1602</v>
      </c>
      <c r="AK18" s="59">
        <v>93.753903810118672</v>
      </c>
      <c r="AL18" s="63">
        <v>1501</v>
      </c>
      <c r="AM18" s="63">
        <v>1601</v>
      </c>
      <c r="AN18" s="59">
        <v>73.329169269206744</v>
      </c>
      <c r="AO18" s="63">
        <v>1174</v>
      </c>
      <c r="AP18" s="63">
        <v>1601</v>
      </c>
      <c r="AQ18" s="59">
        <v>83.635227982510926</v>
      </c>
      <c r="AR18" s="63">
        <v>1339</v>
      </c>
      <c r="AS18" s="63">
        <v>1601</v>
      </c>
      <c r="AT18" s="59">
        <v>53.091817613991253</v>
      </c>
      <c r="AU18" s="63">
        <v>850</v>
      </c>
      <c r="AV18" s="63">
        <v>1601</v>
      </c>
      <c r="AW18" s="59">
        <v>52.529668956901929</v>
      </c>
      <c r="AX18" s="63">
        <v>841</v>
      </c>
      <c r="AY18" s="63">
        <v>1601</v>
      </c>
      <c r="AZ18" s="59">
        <v>92.254840724547165</v>
      </c>
      <c r="BA18" s="63">
        <v>1477</v>
      </c>
      <c r="BB18" s="63">
        <v>1601</v>
      </c>
      <c r="BC18" s="59">
        <v>75.452841973766397</v>
      </c>
      <c r="BD18" s="63">
        <v>1208</v>
      </c>
      <c r="BE18" s="63">
        <v>1601</v>
      </c>
      <c r="BF18" s="59">
        <v>30.337078651685395</v>
      </c>
      <c r="BG18" s="63">
        <v>486</v>
      </c>
      <c r="BH18" s="63">
        <v>1602</v>
      </c>
      <c r="BI18" s="59">
        <v>6.3660477453580899</v>
      </c>
      <c r="BJ18" s="63">
        <v>24</v>
      </c>
      <c r="BK18" s="63">
        <v>377</v>
      </c>
      <c r="BL18" s="59">
        <v>31.03448275862069</v>
      </c>
      <c r="BM18" s="63">
        <v>117</v>
      </c>
      <c r="BN18" s="63">
        <v>377</v>
      </c>
      <c r="BO18" s="59">
        <v>89.92042440318302</v>
      </c>
      <c r="BP18" s="63">
        <v>339</v>
      </c>
      <c r="BQ18" s="63">
        <v>377</v>
      </c>
      <c r="BR18" s="59">
        <v>60.810810810810814</v>
      </c>
      <c r="BS18" s="63">
        <v>225</v>
      </c>
      <c r="BT18" s="63">
        <v>370</v>
      </c>
      <c r="BU18" s="59">
        <v>18.411552346570399</v>
      </c>
      <c r="BV18" s="63">
        <v>51</v>
      </c>
      <c r="BW18" s="63">
        <v>277</v>
      </c>
      <c r="BX18" s="59">
        <v>66.4259927797834</v>
      </c>
      <c r="BY18" s="63">
        <v>184</v>
      </c>
      <c r="BZ18" s="63">
        <v>277</v>
      </c>
      <c r="CA18" s="59">
        <v>12.5</v>
      </c>
      <c r="CB18" s="63">
        <v>33</v>
      </c>
      <c r="CC18" s="63">
        <v>264</v>
      </c>
      <c r="CD18" s="59">
        <v>7.0291777188328908</v>
      </c>
      <c r="CE18" s="63">
        <v>106</v>
      </c>
      <c r="CF18" s="63">
        <v>1508</v>
      </c>
      <c r="CG18" s="59">
        <v>25.198938992042443</v>
      </c>
      <c r="CH18" s="63">
        <v>380</v>
      </c>
      <c r="CI18" s="63">
        <v>1508</v>
      </c>
      <c r="CJ18" s="59">
        <v>83.620689655172413</v>
      </c>
      <c r="CK18" s="63">
        <v>1261</v>
      </c>
      <c r="CL18" s="63">
        <v>1508</v>
      </c>
      <c r="CM18" s="59">
        <v>63.666666666666671</v>
      </c>
      <c r="CN18" s="63">
        <v>955</v>
      </c>
      <c r="CO18" s="63">
        <v>1500</v>
      </c>
      <c r="CP18" s="59">
        <v>25.809199318568993</v>
      </c>
      <c r="CQ18" s="63">
        <v>303</v>
      </c>
      <c r="CR18" s="63">
        <v>1174</v>
      </c>
      <c r="CS18" s="59">
        <v>64.48040885860307</v>
      </c>
      <c r="CT18" s="63">
        <v>757</v>
      </c>
      <c r="CU18" s="63">
        <v>1174</v>
      </c>
      <c r="CV18" s="59">
        <v>10.096575943810359</v>
      </c>
      <c r="CW18" s="63">
        <v>115</v>
      </c>
      <c r="CX18" s="63">
        <v>1139</v>
      </c>
      <c r="CY18" s="64">
        <v>66.9402822281167</v>
      </c>
      <c r="CZ18" s="65">
        <v>377</v>
      </c>
      <c r="DA18" s="64">
        <v>16.042421796437601</v>
      </c>
      <c r="DB18" s="64">
        <v>70.041623740052998</v>
      </c>
      <c r="DC18" s="65">
        <v>1508</v>
      </c>
      <c r="DD18" s="64">
        <v>17.607987883543501</v>
      </c>
    </row>
    <row r="19" spans="1:108" x14ac:dyDescent="0.2">
      <c r="A19" s="62" t="s">
        <v>98</v>
      </c>
      <c r="B19" s="62" t="s">
        <v>97</v>
      </c>
      <c r="C19" s="63">
        <v>36</v>
      </c>
      <c r="D19" s="63">
        <v>34</v>
      </c>
      <c r="E19" s="63">
        <v>2</v>
      </c>
      <c r="F19" s="63">
        <v>433</v>
      </c>
      <c r="G19" s="59">
        <v>97.058823529411768</v>
      </c>
      <c r="H19" s="63">
        <v>33</v>
      </c>
      <c r="I19" s="63">
        <v>34</v>
      </c>
      <c r="J19" s="59">
        <v>85.294117647058826</v>
      </c>
      <c r="K19" s="63">
        <v>29</v>
      </c>
      <c r="L19" s="63">
        <v>34</v>
      </c>
      <c r="M19" s="59">
        <v>73.529411764705884</v>
      </c>
      <c r="N19" s="63">
        <v>25</v>
      </c>
      <c r="O19" s="63">
        <v>34</v>
      </c>
      <c r="P19" s="59">
        <v>85.294117647058826</v>
      </c>
      <c r="Q19" s="63">
        <v>29</v>
      </c>
      <c r="R19" s="63">
        <v>34</v>
      </c>
      <c r="S19" s="59">
        <v>55.882352941176471</v>
      </c>
      <c r="T19" s="63">
        <v>19</v>
      </c>
      <c r="U19" s="63">
        <v>34</v>
      </c>
      <c r="V19" s="59">
        <v>76.470588235294116</v>
      </c>
      <c r="W19" s="63">
        <v>26</v>
      </c>
      <c r="X19" s="63">
        <v>34</v>
      </c>
      <c r="Y19" s="59">
        <v>32.352941176470587</v>
      </c>
      <c r="Z19" s="63">
        <v>11</v>
      </c>
      <c r="AA19" s="63">
        <v>34</v>
      </c>
      <c r="AB19" s="59">
        <v>55.882352941176471</v>
      </c>
      <c r="AC19" s="63">
        <v>19</v>
      </c>
      <c r="AD19" s="63">
        <v>34</v>
      </c>
      <c r="AE19" s="59">
        <v>14.705882352941178</v>
      </c>
      <c r="AF19" s="63">
        <v>5</v>
      </c>
      <c r="AG19" s="63">
        <v>34</v>
      </c>
      <c r="AH19" s="59">
        <v>94.987468671679196</v>
      </c>
      <c r="AI19" s="63">
        <v>379</v>
      </c>
      <c r="AJ19" s="63">
        <v>399</v>
      </c>
      <c r="AK19" s="59">
        <v>98.245614035087712</v>
      </c>
      <c r="AL19" s="63">
        <v>392</v>
      </c>
      <c r="AM19" s="63">
        <v>399</v>
      </c>
      <c r="AN19" s="59">
        <v>84.461152882205511</v>
      </c>
      <c r="AO19" s="63">
        <v>337</v>
      </c>
      <c r="AP19" s="63">
        <v>399</v>
      </c>
      <c r="AQ19" s="59">
        <v>89.974937343358391</v>
      </c>
      <c r="AR19" s="63">
        <v>359</v>
      </c>
      <c r="AS19" s="63">
        <v>399</v>
      </c>
      <c r="AT19" s="59">
        <v>74.436090225563916</v>
      </c>
      <c r="AU19" s="63">
        <v>297</v>
      </c>
      <c r="AV19" s="63">
        <v>399</v>
      </c>
      <c r="AW19" s="59">
        <v>78.195488721804509</v>
      </c>
      <c r="AX19" s="63">
        <v>312</v>
      </c>
      <c r="AY19" s="63">
        <v>399</v>
      </c>
      <c r="AZ19" s="59">
        <v>53.132832080200501</v>
      </c>
      <c r="BA19" s="63">
        <v>212</v>
      </c>
      <c r="BB19" s="63">
        <v>399</v>
      </c>
      <c r="BC19" s="59">
        <v>57.644110275689222</v>
      </c>
      <c r="BD19" s="63">
        <v>230</v>
      </c>
      <c r="BE19" s="63">
        <v>399</v>
      </c>
      <c r="BF19" s="59">
        <v>24.561403508771928</v>
      </c>
      <c r="BG19" s="63">
        <v>98</v>
      </c>
      <c r="BH19" s="63">
        <v>399</v>
      </c>
      <c r="BI19" s="59">
        <v>12.121212121212121</v>
      </c>
      <c r="BJ19" s="63">
        <v>4</v>
      </c>
      <c r="BK19" s="63">
        <v>33</v>
      </c>
      <c r="BL19" s="59">
        <v>39.393939393939391</v>
      </c>
      <c r="BM19" s="63">
        <v>13</v>
      </c>
      <c r="BN19" s="63">
        <v>33</v>
      </c>
      <c r="BO19" s="59">
        <v>93.939393939393938</v>
      </c>
      <c r="BP19" s="63">
        <v>31</v>
      </c>
      <c r="BQ19" s="63">
        <v>33</v>
      </c>
      <c r="BR19" s="59">
        <v>75.862068965517238</v>
      </c>
      <c r="BS19" s="63">
        <v>22</v>
      </c>
      <c r="BT19" s="63">
        <v>29</v>
      </c>
      <c r="BU19" s="59">
        <v>29.166666666666668</v>
      </c>
      <c r="BV19" s="63">
        <v>7</v>
      </c>
      <c r="BW19" s="63">
        <v>24</v>
      </c>
      <c r="BX19" s="59">
        <v>75</v>
      </c>
      <c r="BY19" s="63">
        <v>18</v>
      </c>
      <c r="BZ19" s="63">
        <v>24</v>
      </c>
      <c r="CA19" s="59">
        <v>40.909090909090914</v>
      </c>
      <c r="CB19" s="63">
        <v>9</v>
      </c>
      <c r="CC19" s="63">
        <v>22</v>
      </c>
      <c r="CD19" s="59">
        <v>6.6137566137566131</v>
      </c>
      <c r="CE19" s="63">
        <v>25</v>
      </c>
      <c r="CF19" s="63">
        <v>378</v>
      </c>
      <c r="CG19" s="59">
        <v>27.777777777777779</v>
      </c>
      <c r="CH19" s="63">
        <v>105</v>
      </c>
      <c r="CI19" s="63">
        <v>378</v>
      </c>
      <c r="CJ19" s="59">
        <v>87.037037037037038</v>
      </c>
      <c r="CK19" s="63">
        <v>329</v>
      </c>
      <c r="CL19" s="63">
        <v>378</v>
      </c>
      <c r="CM19" s="59">
        <v>52.551020408163261</v>
      </c>
      <c r="CN19" s="63">
        <v>206</v>
      </c>
      <c r="CO19" s="63">
        <v>392</v>
      </c>
      <c r="CP19" s="59">
        <v>27.299703264094955</v>
      </c>
      <c r="CQ19" s="63">
        <v>92</v>
      </c>
      <c r="CR19" s="63">
        <v>337</v>
      </c>
      <c r="CS19" s="59">
        <v>70.623145400593472</v>
      </c>
      <c r="CT19" s="63">
        <v>238</v>
      </c>
      <c r="CU19" s="63">
        <v>337</v>
      </c>
      <c r="CV19" s="59">
        <v>14.241486068111456</v>
      </c>
      <c r="CW19" s="63">
        <v>46</v>
      </c>
      <c r="CX19" s="63">
        <v>323</v>
      </c>
      <c r="CY19" s="64">
        <v>64.515151515151501</v>
      </c>
      <c r="CZ19" s="65">
        <v>33</v>
      </c>
      <c r="DA19" s="64">
        <v>16.0626142255106</v>
      </c>
      <c r="DB19" s="64">
        <v>68.713752116402105</v>
      </c>
      <c r="DC19" s="65">
        <v>378</v>
      </c>
      <c r="DD19" s="64">
        <v>16.995504061581201</v>
      </c>
    </row>
    <row r="20" spans="1:108" x14ac:dyDescent="0.2">
      <c r="A20" s="62" t="s">
        <v>122</v>
      </c>
      <c r="B20" s="62" t="s">
        <v>132</v>
      </c>
      <c r="C20" s="63">
        <v>642</v>
      </c>
      <c r="D20" s="63">
        <v>604</v>
      </c>
      <c r="E20" s="63">
        <v>38</v>
      </c>
      <c r="F20" s="63">
        <v>3508</v>
      </c>
      <c r="G20" s="59">
        <v>82.284768211920536</v>
      </c>
      <c r="H20" s="63">
        <v>497</v>
      </c>
      <c r="I20" s="63">
        <v>604</v>
      </c>
      <c r="J20" s="59">
        <v>91.390728476821195</v>
      </c>
      <c r="K20" s="63">
        <v>552</v>
      </c>
      <c r="L20" s="63">
        <v>604</v>
      </c>
      <c r="M20" s="59">
        <v>73.344370860927157</v>
      </c>
      <c r="N20" s="63">
        <v>443</v>
      </c>
      <c r="O20" s="63">
        <v>604</v>
      </c>
      <c r="P20" s="59">
        <v>73.344370860927157</v>
      </c>
      <c r="Q20" s="63">
        <v>443</v>
      </c>
      <c r="R20" s="63">
        <v>604</v>
      </c>
      <c r="S20" s="59">
        <v>55.132450331125824</v>
      </c>
      <c r="T20" s="63">
        <v>333</v>
      </c>
      <c r="U20" s="63">
        <v>604</v>
      </c>
      <c r="V20" s="59">
        <v>73.178807947019862</v>
      </c>
      <c r="W20" s="63">
        <v>442</v>
      </c>
      <c r="X20" s="63">
        <v>604</v>
      </c>
      <c r="Y20" s="59">
        <v>76.655629139072843</v>
      </c>
      <c r="Z20" s="63">
        <v>463</v>
      </c>
      <c r="AA20" s="63">
        <v>604</v>
      </c>
      <c r="AB20" s="59">
        <v>73.013245033112582</v>
      </c>
      <c r="AC20" s="63">
        <v>441</v>
      </c>
      <c r="AD20" s="63">
        <v>604</v>
      </c>
      <c r="AE20" s="59">
        <v>31.788079470198678</v>
      </c>
      <c r="AF20" s="63">
        <v>192</v>
      </c>
      <c r="AG20" s="63">
        <v>604</v>
      </c>
      <c r="AH20" s="59">
        <v>81.508264462809919</v>
      </c>
      <c r="AI20" s="63">
        <v>2367</v>
      </c>
      <c r="AJ20" s="63">
        <v>2904</v>
      </c>
      <c r="AK20" s="59">
        <v>88.103568929321213</v>
      </c>
      <c r="AL20" s="63">
        <v>2518</v>
      </c>
      <c r="AM20" s="63">
        <v>2858</v>
      </c>
      <c r="AN20" s="59">
        <v>73.722883135059476</v>
      </c>
      <c r="AO20" s="63">
        <v>2107</v>
      </c>
      <c r="AP20" s="63">
        <v>2858</v>
      </c>
      <c r="AQ20" s="59">
        <v>76.067179846046187</v>
      </c>
      <c r="AR20" s="63">
        <v>2174</v>
      </c>
      <c r="AS20" s="63">
        <v>2858</v>
      </c>
      <c r="AT20" s="59">
        <v>55.773268019594127</v>
      </c>
      <c r="AU20" s="63">
        <v>1594</v>
      </c>
      <c r="AV20" s="63">
        <v>2858</v>
      </c>
      <c r="AW20" s="59">
        <v>72.848145556333094</v>
      </c>
      <c r="AX20" s="63">
        <v>2082</v>
      </c>
      <c r="AY20" s="63">
        <v>2858</v>
      </c>
      <c r="AZ20" s="59">
        <v>75.892232330300914</v>
      </c>
      <c r="BA20" s="63">
        <v>2169</v>
      </c>
      <c r="BB20" s="63">
        <v>2858</v>
      </c>
      <c r="BC20" s="59">
        <v>75.962211336599012</v>
      </c>
      <c r="BD20" s="63">
        <v>2171</v>
      </c>
      <c r="BE20" s="63">
        <v>2858</v>
      </c>
      <c r="BF20" s="59">
        <v>38.050964187327821</v>
      </c>
      <c r="BG20" s="63">
        <v>1105</v>
      </c>
      <c r="BH20" s="63">
        <v>2904</v>
      </c>
      <c r="BI20" s="59">
        <v>7.042253521126761</v>
      </c>
      <c r="BJ20" s="63">
        <v>35</v>
      </c>
      <c r="BK20" s="63">
        <v>497</v>
      </c>
      <c r="BL20" s="59">
        <v>30.985915492957744</v>
      </c>
      <c r="BM20" s="63">
        <v>154</v>
      </c>
      <c r="BN20" s="63">
        <v>497</v>
      </c>
      <c r="BO20" s="59">
        <v>93.561368209255534</v>
      </c>
      <c r="BP20" s="63">
        <v>465</v>
      </c>
      <c r="BQ20" s="63">
        <v>497</v>
      </c>
      <c r="BR20" s="59">
        <v>78.584392014519054</v>
      </c>
      <c r="BS20" s="63">
        <v>433</v>
      </c>
      <c r="BT20" s="63">
        <v>551</v>
      </c>
      <c r="BU20" s="59">
        <v>26.185101580135438</v>
      </c>
      <c r="BV20" s="63">
        <v>116</v>
      </c>
      <c r="BW20" s="63">
        <v>443</v>
      </c>
      <c r="BX20" s="59">
        <v>67.945823927765232</v>
      </c>
      <c r="BY20" s="63">
        <v>301</v>
      </c>
      <c r="BZ20" s="63">
        <v>443</v>
      </c>
      <c r="CA20" s="59">
        <v>16.908212560386474</v>
      </c>
      <c r="CB20" s="63">
        <v>70</v>
      </c>
      <c r="CC20" s="63">
        <v>414</v>
      </c>
      <c r="CD20" s="59">
        <v>9.5299698145752476</v>
      </c>
      <c r="CE20" s="63">
        <v>221</v>
      </c>
      <c r="CF20" s="63">
        <v>2319</v>
      </c>
      <c r="CG20" s="59">
        <v>32.039672272531263</v>
      </c>
      <c r="CH20" s="63">
        <v>743</v>
      </c>
      <c r="CI20" s="63">
        <v>2319</v>
      </c>
      <c r="CJ20" s="59">
        <v>86.63216903837862</v>
      </c>
      <c r="CK20" s="63">
        <v>2009</v>
      </c>
      <c r="CL20" s="63">
        <v>2319</v>
      </c>
      <c r="CM20" s="59">
        <v>72.691082802547768</v>
      </c>
      <c r="CN20" s="63">
        <v>1826</v>
      </c>
      <c r="CO20" s="63">
        <v>2512</v>
      </c>
      <c r="CP20" s="59">
        <v>25.735992402659068</v>
      </c>
      <c r="CQ20" s="63">
        <v>542</v>
      </c>
      <c r="CR20" s="63">
        <v>2106</v>
      </c>
      <c r="CS20" s="59">
        <v>69.705603038936374</v>
      </c>
      <c r="CT20" s="63">
        <v>1468</v>
      </c>
      <c r="CU20" s="63">
        <v>2106</v>
      </c>
      <c r="CV20" s="59">
        <v>18.407707910750506</v>
      </c>
      <c r="CW20" s="63">
        <v>363</v>
      </c>
      <c r="CX20" s="63">
        <v>1972</v>
      </c>
      <c r="CY20" s="64">
        <v>64.676397585513101</v>
      </c>
      <c r="CZ20" s="65">
        <v>497</v>
      </c>
      <c r="DA20" s="64">
        <v>13.6098344011041</v>
      </c>
      <c r="DB20" s="64">
        <v>67.338303449762805</v>
      </c>
      <c r="DC20" s="65">
        <v>2319</v>
      </c>
      <c r="DD20" s="64">
        <v>18.443882835918298</v>
      </c>
    </row>
    <row r="21" spans="1:108" x14ac:dyDescent="0.2">
      <c r="A21" s="62" t="s">
        <v>64</v>
      </c>
      <c r="B21" s="62" t="s">
        <v>63</v>
      </c>
      <c r="C21" s="63">
        <v>49</v>
      </c>
      <c r="D21" s="63">
        <v>26</v>
      </c>
      <c r="E21" s="63">
        <v>23</v>
      </c>
      <c r="F21" s="63">
        <v>281</v>
      </c>
      <c r="G21" s="59">
        <v>65.384615384615387</v>
      </c>
      <c r="H21" s="63">
        <v>17</v>
      </c>
      <c r="I21" s="63">
        <v>26</v>
      </c>
      <c r="J21" s="59">
        <v>100</v>
      </c>
      <c r="K21" s="63">
        <v>26</v>
      </c>
      <c r="L21" s="63">
        <v>26</v>
      </c>
      <c r="M21" s="59">
        <v>76.923076923076934</v>
      </c>
      <c r="N21" s="63">
        <v>20</v>
      </c>
      <c r="O21" s="63">
        <v>26</v>
      </c>
      <c r="P21" s="59">
        <v>88.461538461538453</v>
      </c>
      <c r="Q21" s="63">
        <v>23</v>
      </c>
      <c r="R21" s="63">
        <v>26</v>
      </c>
      <c r="S21" s="59">
        <v>61.53846153846154</v>
      </c>
      <c r="T21" s="63">
        <v>16</v>
      </c>
      <c r="U21" s="63">
        <v>26</v>
      </c>
      <c r="V21" s="59">
        <v>61.53846153846154</v>
      </c>
      <c r="W21" s="63">
        <v>16</v>
      </c>
      <c r="X21" s="63">
        <v>26</v>
      </c>
      <c r="Y21" s="59">
        <v>100</v>
      </c>
      <c r="Z21" s="63">
        <v>26</v>
      </c>
      <c r="AA21" s="63">
        <v>26</v>
      </c>
      <c r="AB21" s="59">
        <v>100</v>
      </c>
      <c r="AC21" s="63">
        <v>26</v>
      </c>
      <c r="AD21" s="63">
        <v>26</v>
      </c>
      <c r="AE21" s="59">
        <v>42.307692307692307</v>
      </c>
      <c r="AF21" s="63">
        <v>11</v>
      </c>
      <c r="AG21" s="63">
        <v>26</v>
      </c>
      <c r="AH21" s="59">
        <v>76.470588235294116</v>
      </c>
      <c r="AI21" s="63">
        <v>195</v>
      </c>
      <c r="AJ21" s="63">
        <v>255</v>
      </c>
      <c r="AK21" s="59">
        <v>97.254901960784309</v>
      </c>
      <c r="AL21" s="63">
        <v>248</v>
      </c>
      <c r="AM21" s="63">
        <v>255</v>
      </c>
      <c r="AN21" s="59">
        <v>85.490196078431367</v>
      </c>
      <c r="AO21" s="63">
        <v>218</v>
      </c>
      <c r="AP21" s="63">
        <v>255</v>
      </c>
      <c r="AQ21" s="59">
        <v>95.294117647058812</v>
      </c>
      <c r="AR21" s="63">
        <v>243</v>
      </c>
      <c r="AS21" s="63">
        <v>255</v>
      </c>
      <c r="AT21" s="59">
        <v>63.529411764705877</v>
      </c>
      <c r="AU21" s="63">
        <v>162</v>
      </c>
      <c r="AV21" s="63">
        <v>255</v>
      </c>
      <c r="AW21" s="59">
        <v>55.686274509803923</v>
      </c>
      <c r="AX21" s="63">
        <v>142</v>
      </c>
      <c r="AY21" s="63">
        <v>255</v>
      </c>
      <c r="AZ21" s="59">
        <v>96.078431372549019</v>
      </c>
      <c r="BA21" s="63">
        <v>245</v>
      </c>
      <c r="BB21" s="63">
        <v>255</v>
      </c>
      <c r="BC21" s="59">
        <v>100</v>
      </c>
      <c r="BD21" s="63">
        <v>255</v>
      </c>
      <c r="BE21" s="63">
        <v>255</v>
      </c>
      <c r="BF21" s="59">
        <v>40</v>
      </c>
      <c r="BG21" s="63">
        <v>102</v>
      </c>
      <c r="BH21" s="63">
        <v>255</v>
      </c>
      <c r="BI21" s="59">
        <v>11.76470588235294</v>
      </c>
      <c r="BJ21" s="63">
        <v>2</v>
      </c>
      <c r="BK21" s="63">
        <v>17</v>
      </c>
      <c r="BL21" s="59">
        <v>23.52941176470588</v>
      </c>
      <c r="BM21" s="63">
        <v>4</v>
      </c>
      <c r="BN21" s="63">
        <v>17</v>
      </c>
      <c r="BO21" s="59">
        <v>88.235294117647058</v>
      </c>
      <c r="BP21" s="63">
        <v>15</v>
      </c>
      <c r="BQ21" s="63">
        <v>17</v>
      </c>
      <c r="BR21" s="59">
        <v>65.384615384615387</v>
      </c>
      <c r="BS21" s="63">
        <v>17</v>
      </c>
      <c r="BT21" s="63">
        <v>26</v>
      </c>
      <c r="BU21" s="59">
        <v>20</v>
      </c>
      <c r="BV21" s="63">
        <v>4</v>
      </c>
      <c r="BW21" s="63">
        <v>20</v>
      </c>
      <c r="BX21" s="59">
        <v>80</v>
      </c>
      <c r="BY21" s="63">
        <v>16</v>
      </c>
      <c r="BZ21" s="63">
        <v>20</v>
      </c>
      <c r="CA21" s="59">
        <v>18.75</v>
      </c>
      <c r="CB21" s="63">
        <v>3</v>
      </c>
      <c r="CC21" s="63">
        <v>16</v>
      </c>
      <c r="CD21" s="59">
        <v>15.263157894736842</v>
      </c>
      <c r="CE21" s="63">
        <v>29</v>
      </c>
      <c r="CF21" s="63">
        <v>190</v>
      </c>
      <c r="CG21" s="59">
        <v>37.368421052631575</v>
      </c>
      <c r="CH21" s="63">
        <v>71</v>
      </c>
      <c r="CI21" s="63">
        <v>190</v>
      </c>
      <c r="CJ21" s="59">
        <v>86.31578947368422</v>
      </c>
      <c r="CK21" s="63">
        <v>164</v>
      </c>
      <c r="CL21" s="63">
        <v>190</v>
      </c>
      <c r="CM21" s="59">
        <v>58.467741935483872</v>
      </c>
      <c r="CN21" s="63">
        <v>145</v>
      </c>
      <c r="CO21" s="63">
        <v>248</v>
      </c>
      <c r="CP21" s="59">
        <v>32.11009174311927</v>
      </c>
      <c r="CQ21" s="63">
        <v>70</v>
      </c>
      <c r="CR21" s="63">
        <v>218</v>
      </c>
      <c r="CS21" s="59">
        <v>69.724770642201833</v>
      </c>
      <c r="CT21" s="63">
        <v>152</v>
      </c>
      <c r="CU21" s="63">
        <v>218</v>
      </c>
      <c r="CV21" s="59">
        <v>19.883040935672515</v>
      </c>
      <c r="CW21" s="63">
        <v>34</v>
      </c>
      <c r="CX21" s="63">
        <v>171</v>
      </c>
      <c r="CY21" s="64">
        <v>68.113799999999998</v>
      </c>
      <c r="CZ21" s="65">
        <v>17</v>
      </c>
      <c r="DA21" s="64">
        <v>14.182531772571499</v>
      </c>
      <c r="DB21" s="64">
        <v>67.045884736842098</v>
      </c>
      <c r="DC21" s="65">
        <v>190</v>
      </c>
      <c r="DD21" s="64">
        <v>19.3627566177584</v>
      </c>
    </row>
    <row r="22" spans="1:108" x14ac:dyDescent="0.2">
      <c r="A22" s="62" t="s">
        <v>62</v>
      </c>
      <c r="B22" s="62" t="s">
        <v>192</v>
      </c>
      <c r="C22" s="63">
        <v>104</v>
      </c>
      <c r="D22" s="63">
        <v>101</v>
      </c>
      <c r="E22" s="63">
        <v>3</v>
      </c>
      <c r="F22" s="63">
        <v>114</v>
      </c>
      <c r="G22" s="59">
        <v>43.564356435643568</v>
      </c>
      <c r="H22" s="63">
        <v>44</v>
      </c>
      <c r="I22" s="63">
        <v>101</v>
      </c>
      <c r="J22" s="59">
        <v>41.584158415841586</v>
      </c>
      <c r="K22" s="63">
        <v>42</v>
      </c>
      <c r="L22" s="63">
        <v>101</v>
      </c>
      <c r="M22" s="59">
        <v>36.633663366336634</v>
      </c>
      <c r="N22" s="63">
        <v>37</v>
      </c>
      <c r="O22" s="63">
        <v>101</v>
      </c>
      <c r="P22" s="59">
        <v>36.633663366336634</v>
      </c>
      <c r="Q22" s="63">
        <v>37</v>
      </c>
      <c r="R22" s="63">
        <v>101</v>
      </c>
      <c r="S22" s="59">
        <v>18.811881188118811</v>
      </c>
      <c r="T22" s="63">
        <v>19</v>
      </c>
      <c r="U22" s="63">
        <v>101</v>
      </c>
      <c r="V22" s="59">
        <v>35.64356435643564</v>
      </c>
      <c r="W22" s="63">
        <v>36</v>
      </c>
      <c r="X22" s="63">
        <v>101</v>
      </c>
      <c r="Y22" s="59">
        <v>23.762376237623762</v>
      </c>
      <c r="Z22" s="63">
        <v>24</v>
      </c>
      <c r="AA22" s="63">
        <v>101</v>
      </c>
      <c r="AB22" s="59">
        <v>32.673267326732677</v>
      </c>
      <c r="AC22" s="63">
        <v>33</v>
      </c>
      <c r="AD22" s="63">
        <v>101</v>
      </c>
      <c r="AE22" s="59">
        <v>9.9009900990099009</v>
      </c>
      <c r="AF22" s="63">
        <v>10</v>
      </c>
      <c r="AG22" s="63">
        <v>101</v>
      </c>
      <c r="AH22" s="59">
        <v>38.461538461538467</v>
      </c>
      <c r="AI22" s="63">
        <v>5</v>
      </c>
      <c r="AJ22" s="63">
        <v>13</v>
      </c>
      <c r="AK22" s="59">
        <v>38.461538461538467</v>
      </c>
      <c r="AL22" s="63">
        <v>5</v>
      </c>
      <c r="AM22" s="63">
        <v>13</v>
      </c>
      <c r="AN22" s="59">
        <v>38.461538461538467</v>
      </c>
      <c r="AO22" s="63">
        <v>5</v>
      </c>
      <c r="AP22" s="63">
        <v>13</v>
      </c>
      <c r="AQ22" s="59">
        <v>38.461538461538467</v>
      </c>
      <c r="AR22" s="63">
        <v>5</v>
      </c>
      <c r="AS22" s="63">
        <v>13</v>
      </c>
      <c r="AT22" s="59">
        <v>30.76923076923077</v>
      </c>
      <c r="AU22" s="63">
        <v>4</v>
      </c>
      <c r="AV22" s="63">
        <v>13</v>
      </c>
      <c r="AW22" s="59">
        <v>38.461538461538467</v>
      </c>
      <c r="AX22" s="63">
        <v>5</v>
      </c>
      <c r="AY22" s="63">
        <v>13</v>
      </c>
      <c r="AZ22" s="59">
        <v>30.76923076923077</v>
      </c>
      <c r="BA22" s="63">
        <v>4</v>
      </c>
      <c r="BB22" s="63">
        <v>13</v>
      </c>
      <c r="BC22" s="59">
        <v>23.076923076923077</v>
      </c>
      <c r="BD22" s="63">
        <v>3</v>
      </c>
      <c r="BE22" s="63">
        <v>13</v>
      </c>
      <c r="BF22" s="59">
        <v>23.076923076923077</v>
      </c>
      <c r="BG22" s="63">
        <v>3</v>
      </c>
      <c r="BH22" s="63">
        <v>13</v>
      </c>
      <c r="BI22" s="59">
        <v>11.363636363636363</v>
      </c>
      <c r="BJ22" s="63">
        <v>5</v>
      </c>
      <c r="BK22" s="63">
        <v>44</v>
      </c>
      <c r="BL22" s="59">
        <v>34.090909090909086</v>
      </c>
      <c r="BM22" s="63">
        <v>15</v>
      </c>
      <c r="BN22" s="63">
        <v>44</v>
      </c>
      <c r="BO22" s="59">
        <v>100</v>
      </c>
      <c r="BP22" s="63">
        <v>44</v>
      </c>
      <c r="BQ22" s="63">
        <v>44</v>
      </c>
      <c r="BR22" s="59">
        <v>90.476190476190482</v>
      </c>
      <c r="BS22" s="63">
        <v>38</v>
      </c>
      <c r="BT22" s="63">
        <v>42</v>
      </c>
      <c r="BU22" s="59">
        <v>24.324324324324326</v>
      </c>
      <c r="BV22" s="63">
        <v>9</v>
      </c>
      <c r="BW22" s="63">
        <v>37</v>
      </c>
      <c r="BX22" s="59">
        <v>70.270270270270274</v>
      </c>
      <c r="BY22" s="63">
        <v>26</v>
      </c>
      <c r="BZ22" s="63">
        <v>37</v>
      </c>
      <c r="CA22" s="59">
        <v>32.352941176470587</v>
      </c>
      <c r="CB22" s="63">
        <v>11</v>
      </c>
      <c r="CC22" s="63">
        <v>34</v>
      </c>
      <c r="CD22" s="59">
        <v>0</v>
      </c>
      <c r="CE22" s="63">
        <v>0</v>
      </c>
      <c r="CF22" s="63">
        <v>5</v>
      </c>
      <c r="CG22" s="59">
        <v>40</v>
      </c>
      <c r="CH22" s="63">
        <v>2</v>
      </c>
      <c r="CI22" s="63">
        <v>5</v>
      </c>
      <c r="CJ22" s="59">
        <v>100</v>
      </c>
      <c r="CK22" s="63">
        <v>5</v>
      </c>
      <c r="CL22" s="63">
        <v>5</v>
      </c>
      <c r="CM22" s="59">
        <v>100</v>
      </c>
      <c r="CN22" s="63">
        <v>5</v>
      </c>
      <c r="CO22" s="63">
        <v>5</v>
      </c>
      <c r="CP22" s="59">
        <v>40</v>
      </c>
      <c r="CQ22" s="63">
        <v>2</v>
      </c>
      <c r="CR22" s="63">
        <v>5</v>
      </c>
      <c r="CS22" s="59">
        <v>100</v>
      </c>
      <c r="CT22" s="63">
        <v>5</v>
      </c>
      <c r="CU22" s="63">
        <v>5</v>
      </c>
      <c r="CV22" s="59">
        <v>40</v>
      </c>
      <c r="CW22" s="63">
        <v>2</v>
      </c>
      <c r="CX22" s="63">
        <v>5</v>
      </c>
      <c r="CY22" s="64">
        <v>61.7041772727273</v>
      </c>
      <c r="CZ22" s="65">
        <v>44</v>
      </c>
      <c r="DA22" s="64">
        <v>10.903200057948901</v>
      </c>
      <c r="DB22" s="64">
        <v>60</v>
      </c>
      <c r="DC22" s="65">
        <v>5</v>
      </c>
      <c r="DD22" s="64">
        <v>8</v>
      </c>
    </row>
    <row r="23" spans="1:108" x14ac:dyDescent="0.2">
      <c r="A23" s="62" t="s">
        <v>82</v>
      </c>
      <c r="B23" s="62" t="s">
        <v>191</v>
      </c>
      <c r="C23" s="63">
        <v>90</v>
      </c>
      <c r="D23" s="63">
        <v>87</v>
      </c>
      <c r="E23" s="63">
        <v>3</v>
      </c>
      <c r="F23" s="63">
        <v>797</v>
      </c>
      <c r="G23" s="59">
        <v>89.65517241379311</v>
      </c>
      <c r="H23" s="63">
        <v>78</v>
      </c>
      <c r="I23" s="63">
        <v>87</v>
      </c>
      <c r="J23" s="59">
        <v>98.850574712643677</v>
      </c>
      <c r="K23" s="63">
        <v>86</v>
      </c>
      <c r="L23" s="63">
        <v>87</v>
      </c>
      <c r="M23" s="59">
        <v>80.459770114942529</v>
      </c>
      <c r="N23" s="63">
        <v>70</v>
      </c>
      <c r="O23" s="63">
        <v>87</v>
      </c>
      <c r="P23" s="59">
        <v>80.459770114942529</v>
      </c>
      <c r="Q23" s="63">
        <v>70</v>
      </c>
      <c r="R23" s="63">
        <v>87</v>
      </c>
      <c r="S23" s="59">
        <v>59.770114942528743</v>
      </c>
      <c r="T23" s="63">
        <v>52</v>
      </c>
      <c r="U23" s="63">
        <v>87</v>
      </c>
      <c r="V23" s="59">
        <v>97.701149425287355</v>
      </c>
      <c r="W23" s="63">
        <v>85</v>
      </c>
      <c r="X23" s="63">
        <v>87</v>
      </c>
      <c r="Y23" s="59">
        <v>100</v>
      </c>
      <c r="Z23" s="63">
        <v>87</v>
      </c>
      <c r="AA23" s="63">
        <v>87</v>
      </c>
      <c r="AB23" s="59">
        <v>96.551724137931032</v>
      </c>
      <c r="AC23" s="63">
        <v>84</v>
      </c>
      <c r="AD23" s="63">
        <v>87</v>
      </c>
      <c r="AE23" s="59">
        <v>52.873563218390807</v>
      </c>
      <c r="AF23" s="63">
        <v>46</v>
      </c>
      <c r="AG23" s="63">
        <v>87</v>
      </c>
      <c r="AH23" s="59">
        <v>87.183098591549296</v>
      </c>
      <c r="AI23" s="63">
        <v>619</v>
      </c>
      <c r="AJ23" s="63">
        <v>710</v>
      </c>
      <c r="AK23" s="59">
        <v>92.816901408450704</v>
      </c>
      <c r="AL23" s="63">
        <v>659</v>
      </c>
      <c r="AM23" s="63">
        <v>710</v>
      </c>
      <c r="AN23" s="59">
        <v>83.521126760563376</v>
      </c>
      <c r="AO23" s="63">
        <v>593</v>
      </c>
      <c r="AP23" s="63">
        <v>710</v>
      </c>
      <c r="AQ23" s="59">
        <v>84.647887323943664</v>
      </c>
      <c r="AR23" s="63">
        <v>601</v>
      </c>
      <c r="AS23" s="63">
        <v>710</v>
      </c>
      <c r="AT23" s="59">
        <v>59.859154929577464</v>
      </c>
      <c r="AU23" s="63">
        <v>425</v>
      </c>
      <c r="AV23" s="63">
        <v>710</v>
      </c>
      <c r="AW23" s="59">
        <v>91.267605633802816</v>
      </c>
      <c r="AX23" s="63">
        <v>648</v>
      </c>
      <c r="AY23" s="63">
        <v>710</v>
      </c>
      <c r="AZ23" s="59">
        <v>99.577464788732399</v>
      </c>
      <c r="BA23" s="63">
        <v>707</v>
      </c>
      <c r="BB23" s="63">
        <v>710</v>
      </c>
      <c r="BC23" s="59">
        <v>89.859154929577471</v>
      </c>
      <c r="BD23" s="63">
        <v>638</v>
      </c>
      <c r="BE23" s="63">
        <v>710</v>
      </c>
      <c r="BF23" s="59">
        <v>53.802816901408448</v>
      </c>
      <c r="BG23" s="63">
        <v>382</v>
      </c>
      <c r="BH23" s="63">
        <v>710</v>
      </c>
      <c r="BI23" s="59">
        <v>3.8461538461538463</v>
      </c>
      <c r="BJ23" s="63">
        <v>3</v>
      </c>
      <c r="BK23" s="63">
        <v>78</v>
      </c>
      <c r="BL23" s="59">
        <v>19.230769230769234</v>
      </c>
      <c r="BM23" s="63">
        <v>15</v>
      </c>
      <c r="BN23" s="63">
        <v>78</v>
      </c>
      <c r="BO23" s="59">
        <v>82.051282051282044</v>
      </c>
      <c r="BP23" s="63">
        <v>64</v>
      </c>
      <c r="BQ23" s="63">
        <v>78</v>
      </c>
      <c r="BR23" s="59">
        <v>95.348837209302332</v>
      </c>
      <c r="BS23" s="63">
        <v>82</v>
      </c>
      <c r="BT23" s="63">
        <v>86</v>
      </c>
      <c r="BU23" s="59">
        <v>17.142857142857142</v>
      </c>
      <c r="BV23" s="63">
        <v>12</v>
      </c>
      <c r="BW23" s="63">
        <v>70</v>
      </c>
      <c r="BX23" s="59">
        <v>74.285714285714292</v>
      </c>
      <c r="BY23" s="63">
        <v>52</v>
      </c>
      <c r="BZ23" s="63">
        <v>70</v>
      </c>
      <c r="CA23" s="59">
        <v>14.285714285714285</v>
      </c>
      <c r="CB23" s="63">
        <v>10</v>
      </c>
      <c r="CC23" s="63">
        <v>70</v>
      </c>
      <c r="CD23" s="59">
        <v>7.7795786061588341</v>
      </c>
      <c r="CE23" s="63">
        <v>48</v>
      </c>
      <c r="CF23" s="63">
        <v>617</v>
      </c>
      <c r="CG23" s="59">
        <v>27.39059967585089</v>
      </c>
      <c r="CH23" s="63">
        <v>169</v>
      </c>
      <c r="CI23" s="63">
        <v>617</v>
      </c>
      <c r="CJ23" s="59">
        <v>88.168557536466778</v>
      </c>
      <c r="CK23" s="63">
        <v>544</v>
      </c>
      <c r="CL23" s="63">
        <v>617</v>
      </c>
      <c r="CM23" s="59">
        <v>79.878048780487802</v>
      </c>
      <c r="CN23" s="63">
        <v>524</v>
      </c>
      <c r="CO23" s="63">
        <v>656</v>
      </c>
      <c r="CP23" s="59">
        <v>33.22091062394604</v>
      </c>
      <c r="CQ23" s="63">
        <v>197</v>
      </c>
      <c r="CR23" s="63">
        <v>593</v>
      </c>
      <c r="CS23" s="59">
        <v>73.861720067453632</v>
      </c>
      <c r="CT23" s="63">
        <v>438</v>
      </c>
      <c r="CU23" s="63">
        <v>593</v>
      </c>
      <c r="CV23" s="59">
        <v>17.708333333333336</v>
      </c>
      <c r="CW23" s="63">
        <v>102</v>
      </c>
      <c r="CX23" s="63">
        <v>576</v>
      </c>
      <c r="CY23" s="64">
        <v>72.349533333333298</v>
      </c>
      <c r="CZ23" s="65">
        <v>78</v>
      </c>
      <c r="DA23" s="64">
        <v>16.341060810584999</v>
      </c>
      <c r="DB23" s="64">
        <v>67.451470664505706</v>
      </c>
      <c r="DC23" s="65">
        <v>617</v>
      </c>
      <c r="DD23" s="64">
        <v>15.5752422893058</v>
      </c>
    </row>
    <row r="24" spans="1:108" x14ac:dyDescent="0.2">
      <c r="A24" s="62" t="s">
        <v>134</v>
      </c>
      <c r="B24" s="62" t="s">
        <v>88</v>
      </c>
      <c r="C24" s="63">
        <v>302</v>
      </c>
      <c r="D24" s="63">
        <v>290</v>
      </c>
      <c r="E24" s="63">
        <v>12</v>
      </c>
      <c r="F24" s="63">
        <v>2043</v>
      </c>
      <c r="G24" s="59">
        <v>96.551724137931032</v>
      </c>
      <c r="H24" s="63">
        <v>280</v>
      </c>
      <c r="I24" s="63">
        <v>290</v>
      </c>
      <c r="J24" s="59">
        <v>80.555555555555557</v>
      </c>
      <c r="K24" s="63">
        <v>174</v>
      </c>
      <c r="L24" s="63">
        <v>216</v>
      </c>
      <c r="M24" s="59">
        <v>56.018518518518526</v>
      </c>
      <c r="N24" s="63">
        <v>121</v>
      </c>
      <c r="O24" s="63">
        <v>216</v>
      </c>
      <c r="P24" s="59">
        <v>63.425925925925931</v>
      </c>
      <c r="Q24" s="63">
        <v>137</v>
      </c>
      <c r="R24" s="63">
        <v>216</v>
      </c>
      <c r="S24" s="59">
        <v>45.833333333333329</v>
      </c>
      <c r="T24" s="63">
        <v>99</v>
      </c>
      <c r="U24" s="63">
        <v>216</v>
      </c>
      <c r="V24" s="59">
        <v>67.592592592592595</v>
      </c>
      <c r="W24" s="63">
        <v>146</v>
      </c>
      <c r="X24" s="63">
        <v>216</v>
      </c>
      <c r="Y24" s="59">
        <v>78.240740740740748</v>
      </c>
      <c r="Z24" s="63">
        <v>169</v>
      </c>
      <c r="AA24" s="63">
        <v>216</v>
      </c>
      <c r="AB24" s="59">
        <v>64.351851851851848</v>
      </c>
      <c r="AC24" s="63">
        <v>139</v>
      </c>
      <c r="AD24" s="63">
        <v>216</v>
      </c>
      <c r="AE24" s="59">
        <v>34.137931034482762</v>
      </c>
      <c r="AF24" s="63">
        <v>99</v>
      </c>
      <c r="AG24" s="63">
        <v>290</v>
      </c>
      <c r="AH24" s="59">
        <v>91.215059897318881</v>
      </c>
      <c r="AI24" s="63">
        <v>1599</v>
      </c>
      <c r="AJ24" s="63">
        <v>1753</v>
      </c>
      <c r="AK24" s="59">
        <v>82.495564754583086</v>
      </c>
      <c r="AL24" s="63">
        <v>1395</v>
      </c>
      <c r="AM24" s="63">
        <v>1691</v>
      </c>
      <c r="AN24" s="59">
        <v>76.581904198698993</v>
      </c>
      <c r="AO24" s="63">
        <v>1295</v>
      </c>
      <c r="AP24" s="63">
        <v>1691</v>
      </c>
      <c r="AQ24" s="59">
        <v>80.189237137788297</v>
      </c>
      <c r="AR24" s="63">
        <v>1356</v>
      </c>
      <c r="AS24" s="63">
        <v>1691</v>
      </c>
      <c r="AT24" s="59">
        <v>54.937906564163221</v>
      </c>
      <c r="AU24" s="63">
        <v>929</v>
      </c>
      <c r="AV24" s="63">
        <v>1691</v>
      </c>
      <c r="AW24" s="59">
        <v>70.195150798344173</v>
      </c>
      <c r="AX24" s="63">
        <v>1187</v>
      </c>
      <c r="AY24" s="63">
        <v>1691</v>
      </c>
      <c r="AZ24" s="59">
        <v>69.899467770549975</v>
      </c>
      <c r="BA24" s="63">
        <v>1182</v>
      </c>
      <c r="BB24" s="63">
        <v>1691</v>
      </c>
      <c r="BC24" s="59">
        <v>54.701360141927857</v>
      </c>
      <c r="BD24" s="63">
        <v>925</v>
      </c>
      <c r="BE24" s="63">
        <v>1691</v>
      </c>
      <c r="BF24" s="59">
        <v>29.606389047347403</v>
      </c>
      <c r="BG24" s="63">
        <v>519</v>
      </c>
      <c r="BH24" s="63">
        <v>1753</v>
      </c>
      <c r="BI24" s="59">
        <v>4.6428571428571432</v>
      </c>
      <c r="BJ24" s="63">
        <v>13</v>
      </c>
      <c r="BK24" s="63">
        <v>280</v>
      </c>
      <c r="BL24" s="59">
        <v>21.785714285714285</v>
      </c>
      <c r="BM24" s="63">
        <v>61</v>
      </c>
      <c r="BN24" s="63">
        <v>280</v>
      </c>
      <c r="BO24" s="59">
        <v>85.714285714285708</v>
      </c>
      <c r="BP24" s="63">
        <v>240</v>
      </c>
      <c r="BQ24" s="63">
        <v>280</v>
      </c>
      <c r="BR24" s="59">
        <v>81.502890173410407</v>
      </c>
      <c r="BS24" s="63">
        <v>141</v>
      </c>
      <c r="BT24" s="63">
        <v>173</v>
      </c>
      <c r="BU24" s="59">
        <v>25.833333333333336</v>
      </c>
      <c r="BV24" s="63">
        <v>31</v>
      </c>
      <c r="BW24" s="63">
        <v>120</v>
      </c>
      <c r="BX24" s="59">
        <v>69.166666666666671</v>
      </c>
      <c r="BY24" s="63">
        <v>83</v>
      </c>
      <c r="BZ24" s="63">
        <v>120</v>
      </c>
      <c r="CA24" s="59">
        <v>15.697674418604651</v>
      </c>
      <c r="CB24" s="63">
        <v>27</v>
      </c>
      <c r="CC24" s="63">
        <v>172</v>
      </c>
      <c r="CD24" s="59">
        <v>7.6345431789737166</v>
      </c>
      <c r="CE24" s="63">
        <v>122</v>
      </c>
      <c r="CF24" s="63">
        <v>1598</v>
      </c>
      <c r="CG24" s="59">
        <v>22.215269086357946</v>
      </c>
      <c r="CH24" s="63">
        <v>355</v>
      </c>
      <c r="CI24" s="63">
        <v>1598</v>
      </c>
      <c r="CJ24" s="59">
        <v>76.658322903629539</v>
      </c>
      <c r="CK24" s="63">
        <v>1225</v>
      </c>
      <c r="CL24" s="63">
        <v>1598</v>
      </c>
      <c r="CM24" s="59">
        <v>79.713261648745515</v>
      </c>
      <c r="CN24" s="63">
        <v>1112</v>
      </c>
      <c r="CO24" s="63">
        <v>1395</v>
      </c>
      <c r="CP24" s="59">
        <v>26.661514683153015</v>
      </c>
      <c r="CQ24" s="63">
        <v>345</v>
      </c>
      <c r="CR24" s="63">
        <v>1294</v>
      </c>
      <c r="CS24" s="59">
        <v>67.542503863987633</v>
      </c>
      <c r="CT24" s="63">
        <v>874</v>
      </c>
      <c r="CU24" s="63">
        <v>1294</v>
      </c>
      <c r="CV24" s="59">
        <v>15.103734439834025</v>
      </c>
      <c r="CW24" s="63">
        <v>182</v>
      </c>
      <c r="CX24" s="63">
        <v>1205</v>
      </c>
      <c r="CY24" s="64">
        <v>70.211241785714293</v>
      </c>
      <c r="CZ24" s="65">
        <v>280</v>
      </c>
      <c r="DA24" s="64">
        <v>15.861746633668201</v>
      </c>
      <c r="DB24" s="64">
        <v>73.565229349186495</v>
      </c>
      <c r="DC24" s="65">
        <v>1598</v>
      </c>
      <c r="DD24" s="64">
        <v>21.2214891905579</v>
      </c>
    </row>
    <row r="25" spans="1:108" x14ac:dyDescent="0.2">
      <c r="A25" s="62" t="s">
        <v>45</v>
      </c>
      <c r="B25" s="62" t="s">
        <v>44</v>
      </c>
      <c r="C25" s="63">
        <v>2</v>
      </c>
      <c r="D25" s="63">
        <v>1</v>
      </c>
      <c r="E25" s="63">
        <v>1</v>
      </c>
      <c r="F25" s="63">
        <v>56</v>
      </c>
      <c r="G25" s="59">
        <v>100</v>
      </c>
      <c r="H25" s="63">
        <v>1</v>
      </c>
      <c r="I25" s="63">
        <v>1</v>
      </c>
      <c r="J25" s="59">
        <v>100</v>
      </c>
      <c r="K25" s="63">
        <v>1</v>
      </c>
      <c r="L25" s="63">
        <v>1</v>
      </c>
      <c r="M25" s="59">
        <v>100</v>
      </c>
      <c r="N25" s="63">
        <v>1</v>
      </c>
      <c r="O25" s="63">
        <v>1</v>
      </c>
      <c r="P25" s="59">
        <v>100</v>
      </c>
      <c r="Q25" s="63">
        <v>1</v>
      </c>
      <c r="R25" s="63">
        <v>1</v>
      </c>
      <c r="S25" s="59">
        <v>100</v>
      </c>
      <c r="T25" s="63">
        <v>1</v>
      </c>
      <c r="U25" s="63">
        <v>1</v>
      </c>
      <c r="V25" s="59">
        <v>0</v>
      </c>
      <c r="W25" s="63">
        <v>0</v>
      </c>
      <c r="X25" s="63">
        <v>1</v>
      </c>
      <c r="Y25" s="59">
        <v>100</v>
      </c>
      <c r="Z25" s="63">
        <v>1</v>
      </c>
      <c r="AA25" s="63">
        <v>1</v>
      </c>
      <c r="AB25" s="59">
        <v>100</v>
      </c>
      <c r="AC25" s="63">
        <v>1</v>
      </c>
      <c r="AD25" s="63">
        <v>1</v>
      </c>
      <c r="AE25" s="59">
        <v>0</v>
      </c>
      <c r="AF25" s="63">
        <v>0</v>
      </c>
      <c r="AG25" s="63">
        <v>1</v>
      </c>
      <c r="AH25" s="59">
        <v>89.090909090909093</v>
      </c>
      <c r="AI25" s="63">
        <v>49</v>
      </c>
      <c r="AJ25" s="63">
        <v>55</v>
      </c>
      <c r="AK25" s="59">
        <v>89.090909090909093</v>
      </c>
      <c r="AL25" s="63">
        <v>49</v>
      </c>
      <c r="AM25" s="63">
        <v>55</v>
      </c>
      <c r="AN25" s="59">
        <v>80</v>
      </c>
      <c r="AO25" s="63">
        <v>44</v>
      </c>
      <c r="AP25" s="63">
        <v>55</v>
      </c>
      <c r="AQ25" s="59">
        <v>94.545454545454547</v>
      </c>
      <c r="AR25" s="63">
        <v>52</v>
      </c>
      <c r="AS25" s="63">
        <v>55</v>
      </c>
      <c r="AT25" s="59">
        <v>49.090909090909093</v>
      </c>
      <c r="AU25" s="63">
        <v>27</v>
      </c>
      <c r="AV25" s="63">
        <v>55</v>
      </c>
      <c r="AW25" s="59">
        <v>56.36363636363636</v>
      </c>
      <c r="AX25" s="63">
        <v>31</v>
      </c>
      <c r="AY25" s="63">
        <v>55</v>
      </c>
      <c r="AZ25" s="59">
        <v>61.818181818181813</v>
      </c>
      <c r="BA25" s="63">
        <v>34</v>
      </c>
      <c r="BB25" s="63">
        <v>55</v>
      </c>
      <c r="BC25" s="59">
        <v>47.272727272727273</v>
      </c>
      <c r="BD25" s="63">
        <v>26</v>
      </c>
      <c r="BE25" s="63">
        <v>55</v>
      </c>
      <c r="BF25" s="59">
        <v>20</v>
      </c>
      <c r="BG25" s="63">
        <v>11</v>
      </c>
      <c r="BH25" s="63">
        <v>55</v>
      </c>
      <c r="BI25" s="59">
        <v>0</v>
      </c>
      <c r="BJ25" s="63">
        <v>0</v>
      </c>
      <c r="BK25" s="63">
        <v>1</v>
      </c>
      <c r="BL25" s="59">
        <v>0</v>
      </c>
      <c r="BM25" s="63">
        <v>0</v>
      </c>
      <c r="BN25" s="63">
        <v>1</v>
      </c>
      <c r="BO25" s="59">
        <v>100</v>
      </c>
      <c r="BP25" s="63">
        <v>1</v>
      </c>
      <c r="BQ25" s="63">
        <v>1</v>
      </c>
      <c r="BR25" s="59">
        <v>0</v>
      </c>
      <c r="BS25" s="63">
        <v>0</v>
      </c>
      <c r="BT25" s="63">
        <v>1</v>
      </c>
      <c r="BU25" s="59">
        <v>100</v>
      </c>
      <c r="BV25" s="63">
        <v>1</v>
      </c>
      <c r="BW25" s="63">
        <v>1</v>
      </c>
      <c r="BX25" s="59">
        <v>100</v>
      </c>
      <c r="BY25" s="63">
        <v>1</v>
      </c>
      <c r="BZ25" s="63">
        <v>1</v>
      </c>
      <c r="CA25" s="59">
        <v>0</v>
      </c>
      <c r="CB25" s="63">
        <v>0</v>
      </c>
      <c r="CC25" s="63">
        <v>1</v>
      </c>
      <c r="CD25" s="59">
        <v>8.1632653061224492</v>
      </c>
      <c r="CE25" s="63">
        <v>4</v>
      </c>
      <c r="CF25" s="63">
        <v>49</v>
      </c>
      <c r="CG25" s="59">
        <v>30.612244897959183</v>
      </c>
      <c r="CH25" s="63">
        <v>15</v>
      </c>
      <c r="CI25" s="63">
        <v>49</v>
      </c>
      <c r="CJ25" s="59">
        <v>77.551020408163268</v>
      </c>
      <c r="CK25" s="63">
        <v>38</v>
      </c>
      <c r="CL25" s="63">
        <v>49</v>
      </c>
      <c r="CM25" s="59">
        <v>53.061224489795919</v>
      </c>
      <c r="CN25" s="63">
        <v>26</v>
      </c>
      <c r="CO25" s="63">
        <v>49</v>
      </c>
      <c r="CP25" s="59">
        <v>32.558139534883722</v>
      </c>
      <c r="CQ25" s="63">
        <v>14</v>
      </c>
      <c r="CR25" s="63">
        <v>43</v>
      </c>
      <c r="CS25" s="59">
        <v>79.069767441860463</v>
      </c>
      <c r="CT25" s="63">
        <v>34</v>
      </c>
      <c r="CU25" s="63">
        <v>43</v>
      </c>
      <c r="CV25" s="59">
        <v>13.513513513513514</v>
      </c>
      <c r="CW25" s="63">
        <v>5</v>
      </c>
      <c r="CX25" s="63">
        <v>37</v>
      </c>
      <c r="CY25" s="64">
        <v>59</v>
      </c>
      <c r="CZ25" s="65">
        <v>1</v>
      </c>
      <c r="DA25" s="66" t="s">
        <v>189</v>
      </c>
      <c r="DB25" s="64">
        <v>70.326530612244895</v>
      </c>
      <c r="DC25" s="65">
        <v>49</v>
      </c>
      <c r="DD25" s="64">
        <v>20.530858639194399</v>
      </c>
    </row>
    <row r="26" spans="1:108" x14ac:dyDescent="0.2">
      <c r="A26" s="62" t="s">
        <v>47</v>
      </c>
      <c r="B26" s="62" t="s">
        <v>46</v>
      </c>
      <c r="C26" s="63">
        <v>49</v>
      </c>
      <c r="D26" s="63">
        <v>49</v>
      </c>
      <c r="E26" s="63">
        <v>0</v>
      </c>
      <c r="F26" s="63">
        <v>599</v>
      </c>
      <c r="G26" s="59">
        <v>97.959183673469383</v>
      </c>
      <c r="H26" s="63">
        <v>48</v>
      </c>
      <c r="I26" s="63">
        <v>49</v>
      </c>
      <c r="J26" s="59">
        <v>100</v>
      </c>
      <c r="K26" s="63">
        <v>49</v>
      </c>
      <c r="L26" s="63">
        <v>49</v>
      </c>
      <c r="M26" s="59">
        <v>97.959183673469383</v>
      </c>
      <c r="N26" s="63">
        <v>48</v>
      </c>
      <c r="O26" s="63">
        <v>49</v>
      </c>
      <c r="P26" s="59">
        <v>95.918367346938766</v>
      </c>
      <c r="Q26" s="63">
        <v>47</v>
      </c>
      <c r="R26" s="63">
        <v>49</v>
      </c>
      <c r="S26" s="59">
        <v>95.918367346938766</v>
      </c>
      <c r="T26" s="63">
        <v>47</v>
      </c>
      <c r="U26" s="63">
        <v>49</v>
      </c>
      <c r="V26" s="59">
        <v>97.959183673469383</v>
      </c>
      <c r="W26" s="63">
        <v>48</v>
      </c>
      <c r="X26" s="63">
        <v>49</v>
      </c>
      <c r="Y26" s="59">
        <v>100</v>
      </c>
      <c r="Z26" s="63">
        <v>49</v>
      </c>
      <c r="AA26" s="63">
        <v>49</v>
      </c>
      <c r="AB26" s="59">
        <v>100</v>
      </c>
      <c r="AC26" s="63">
        <v>49</v>
      </c>
      <c r="AD26" s="63">
        <v>49</v>
      </c>
      <c r="AE26" s="59">
        <v>93.877551020408163</v>
      </c>
      <c r="AF26" s="63">
        <v>46</v>
      </c>
      <c r="AG26" s="63">
        <v>49</v>
      </c>
      <c r="AH26" s="59">
        <v>97.818181818181813</v>
      </c>
      <c r="AI26" s="63">
        <v>538</v>
      </c>
      <c r="AJ26" s="63">
        <v>550</v>
      </c>
      <c r="AK26" s="59">
        <v>100</v>
      </c>
      <c r="AL26" s="63">
        <v>550</v>
      </c>
      <c r="AM26" s="63">
        <v>550</v>
      </c>
      <c r="AN26" s="59">
        <v>97.636363636363626</v>
      </c>
      <c r="AO26" s="63">
        <v>537</v>
      </c>
      <c r="AP26" s="63">
        <v>550</v>
      </c>
      <c r="AQ26" s="59">
        <v>97.636363636363626</v>
      </c>
      <c r="AR26" s="63">
        <v>537</v>
      </c>
      <c r="AS26" s="63">
        <v>550</v>
      </c>
      <c r="AT26" s="59">
        <v>97.090909090909093</v>
      </c>
      <c r="AU26" s="63">
        <v>534</v>
      </c>
      <c r="AV26" s="63">
        <v>550</v>
      </c>
      <c r="AW26" s="59">
        <v>97.454545454545453</v>
      </c>
      <c r="AX26" s="63">
        <v>536</v>
      </c>
      <c r="AY26" s="63">
        <v>550</v>
      </c>
      <c r="AZ26" s="59">
        <v>100</v>
      </c>
      <c r="BA26" s="63">
        <v>550</v>
      </c>
      <c r="BB26" s="63">
        <v>550</v>
      </c>
      <c r="BC26" s="59">
        <v>100</v>
      </c>
      <c r="BD26" s="63">
        <v>550</v>
      </c>
      <c r="BE26" s="63">
        <v>550</v>
      </c>
      <c r="BF26" s="59">
        <v>94.909090909090907</v>
      </c>
      <c r="BG26" s="63">
        <v>522</v>
      </c>
      <c r="BH26" s="63">
        <v>550</v>
      </c>
      <c r="BI26" s="59">
        <v>4.1666666666666661</v>
      </c>
      <c r="BJ26" s="63">
        <v>2</v>
      </c>
      <c r="BK26" s="63">
        <v>48</v>
      </c>
      <c r="BL26" s="59">
        <v>45.833333333333329</v>
      </c>
      <c r="BM26" s="63">
        <v>22</v>
      </c>
      <c r="BN26" s="63">
        <v>48</v>
      </c>
      <c r="BO26" s="59">
        <v>97.916666666666657</v>
      </c>
      <c r="BP26" s="63">
        <v>47</v>
      </c>
      <c r="BQ26" s="63">
        <v>48</v>
      </c>
      <c r="BR26" s="59">
        <v>76.59574468085107</v>
      </c>
      <c r="BS26" s="63">
        <v>36</v>
      </c>
      <c r="BT26" s="63">
        <v>47</v>
      </c>
      <c r="BU26" s="59">
        <v>16.666666666666664</v>
      </c>
      <c r="BV26" s="63">
        <v>8</v>
      </c>
      <c r="BW26" s="63">
        <v>48</v>
      </c>
      <c r="BX26" s="59">
        <v>72.916666666666657</v>
      </c>
      <c r="BY26" s="63">
        <v>35</v>
      </c>
      <c r="BZ26" s="63">
        <v>48</v>
      </c>
      <c r="CA26" s="59">
        <v>26.086956521739129</v>
      </c>
      <c r="CB26" s="63">
        <v>12</v>
      </c>
      <c r="CC26" s="63">
        <v>46</v>
      </c>
      <c r="CD26" s="59">
        <v>6.9679849340866298</v>
      </c>
      <c r="CE26" s="63">
        <v>37</v>
      </c>
      <c r="CF26" s="63">
        <v>531</v>
      </c>
      <c r="CG26" s="59">
        <v>31.26177024482109</v>
      </c>
      <c r="CH26" s="63">
        <v>166</v>
      </c>
      <c r="CI26" s="63">
        <v>531</v>
      </c>
      <c r="CJ26" s="59">
        <v>83.804143126177024</v>
      </c>
      <c r="CK26" s="63">
        <v>445</v>
      </c>
      <c r="CL26" s="63">
        <v>531</v>
      </c>
      <c r="CM26" s="59">
        <v>68.518518518518519</v>
      </c>
      <c r="CN26" s="63">
        <v>370</v>
      </c>
      <c r="CO26" s="63">
        <v>540</v>
      </c>
      <c r="CP26" s="59">
        <v>33.206831119544596</v>
      </c>
      <c r="CQ26" s="63">
        <v>175</v>
      </c>
      <c r="CR26" s="63">
        <v>527</v>
      </c>
      <c r="CS26" s="59">
        <v>72.106261859582546</v>
      </c>
      <c r="CT26" s="63">
        <v>380</v>
      </c>
      <c r="CU26" s="63">
        <v>527</v>
      </c>
      <c r="CV26" s="59">
        <v>17.315175097276263</v>
      </c>
      <c r="CW26" s="63">
        <v>89</v>
      </c>
      <c r="CX26" s="63">
        <v>514</v>
      </c>
      <c r="CY26" s="64">
        <v>62.937495833333301</v>
      </c>
      <c r="CZ26" s="65">
        <v>48</v>
      </c>
      <c r="DA26" s="64">
        <v>10.294373380575699</v>
      </c>
      <c r="DB26" s="64">
        <v>69.366174952918996</v>
      </c>
      <c r="DC26" s="65">
        <v>531</v>
      </c>
      <c r="DD26" s="64">
        <v>19.390067668801699</v>
      </c>
    </row>
    <row r="27" spans="1:108" x14ac:dyDescent="0.2">
      <c r="A27" s="62" t="s">
        <v>57</v>
      </c>
      <c r="B27" s="62" t="s">
        <v>56</v>
      </c>
      <c r="C27" s="63">
        <v>108</v>
      </c>
      <c r="D27" s="63">
        <v>105</v>
      </c>
      <c r="E27" s="63">
        <v>3</v>
      </c>
      <c r="F27" s="63">
        <v>1502</v>
      </c>
      <c r="G27" s="59">
        <v>100</v>
      </c>
      <c r="H27" s="63">
        <v>105</v>
      </c>
      <c r="I27" s="63">
        <v>105</v>
      </c>
      <c r="J27" s="59">
        <v>98.095238095238088</v>
      </c>
      <c r="K27" s="63">
        <v>103</v>
      </c>
      <c r="L27" s="63">
        <v>105</v>
      </c>
      <c r="M27" s="59">
        <v>98.095238095238088</v>
      </c>
      <c r="N27" s="63">
        <v>103</v>
      </c>
      <c r="O27" s="63">
        <v>105</v>
      </c>
      <c r="P27" s="59">
        <v>99.047619047619051</v>
      </c>
      <c r="Q27" s="63">
        <v>104</v>
      </c>
      <c r="R27" s="63">
        <v>105</v>
      </c>
      <c r="S27" s="59">
        <v>80.952380952380949</v>
      </c>
      <c r="T27" s="63">
        <v>85</v>
      </c>
      <c r="U27" s="63">
        <v>105</v>
      </c>
      <c r="V27" s="59">
        <v>71.428571428571431</v>
      </c>
      <c r="W27" s="63">
        <v>75</v>
      </c>
      <c r="X27" s="63">
        <v>105</v>
      </c>
      <c r="Y27" s="59">
        <v>100</v>
      </c>
      <c r="Z27" s="63">
        <v>105</v>
      </c>
      <c r="AA27" s="63">
        <v>105</v>
      </c>
      <c r="AB27" s="59">
        <v>100</v>
      </c>
      <c r="AC27" s="63">
        <v>105</v>
      </c>
      <c r="AD27" s="63">
        <v>105</v>
      </c>
      <c r="AE27" s="59">
        <v>57.142857142857139</v>
      </c>
      <c r="AF27" s="63">
        <v>60</v>
      </c>
      <c r="AG27" s="63">
        <v>105</v>
      </c>
      <c r="AH27" s="59">
        <v>97.995705082319247</v>
      </c>
      <c r="AI27" s="63">
        <v>1369</v>
      </c>
      <c r="AJ27" s="63">
        <v>1397</v>
      </c>
      <c r="AK27" s="59">
        <v>99.212598425196859</v>
      </c>
      <c r="AL27" s="63">
        <v>1386</v>
      </c>
      <c r="AM27" s="63">
        <v>1397</v>
      </c>
      <c r="AN27" s="59">
        <v>96.850393700787393</v>
      </c>
      <c r="AO27" s="63">
        <v>1353</v>
      </c>
      <c r="AP27" s="63">
        <v>1397</v>
      </c>
      <c r="AQ27" s="59">
        <v>98.353614889047961</v>
      </c>
      <c r="AR27" s="63">
        <v>1374</v>
      </c>
      <c r="AS27" s="63">
        <v>1397</v>
      </c>
      <c r="AT27" s="59">
        <v>84.896206156048663</v>
      </c>
      <c r="AU27" s="63">
        <v>1186</v>
      </c>
      <c r="AV27" s="63">
        <v>1397</v>
      </c>
      <c r="AW27" s="59">
        <v>69.649248389405869</v>
      </c>
      <c r="AX27" s="63">
        <v>973</v>
      </c>
      <c r="AY27" s="63">
        <v>1397</v>
      </c>
      <c r="AZ27" s="59">
        <v>99.069434502505374</v>
      </c>
      <c r="BA27" s="63">
        <v>1384</v>
      </c>
      <c r="BB27" s="63">
        <v>1397</v>
      </c>
      <c r="BC27" s="59">
        <v>100</v>
      </c>
      <c r="BD27" s="63">
        <v>1397</v>
      </c>
      <c r="BE27" s="63">
        <v>1397</v>
      </c>
      <c r="BF27" s="59">
        <v>60.415175375805298</v>
      </c>
      <c r="BG27" s="63">
        <v>844</v>
      </c>
      <c r="BH27" s="63">
        <v>1397</v>
      </c>
      <c r="BI27" s="59">
        <v>5.8823529411764701</v>
      </c>
      <c r="BJ27" s="63">
        <v>6</v>
      </c>
      <c r="BK27" s="63">
        <v>102</v>
      </c>
      <c r="BL27" s="59">
        <v>29.411764705882355</v>
      </c>
      <c r="BM27" s="63">
        <v>30</v>
      </c>
      <c r="BN27" s="63">
        <v>102</v>
      </c>
      <c r="BO27" s="59">
        <v>93.137254901960787</v>
      </c>
      <c r="BP27" s="63">
        <v>95</v>
      </c>
      <c r="BQ27" s="63">
        <v>102</v>
      </c>
      <c r="BR27" s="59">
        <v>54.368932038834949</v>
      </c>
      <c r="BS27" s="63">
        <v>56</v>
      </c>
      <c r="BT27" s="63">
        <v>103</v>
      </c>
      <c r="BU27" s="59">
        <v>34</v>
      </c>
      <c r="BV27" s="63">
        <v>34</v>
      </c>
      <c r="BW27" s="63">
        <v>100</v>
      </c>
      <c r="BX27" s="59">
        <v>73</v>
      </c>
      <c r="BY27" s="63">
        <v>73</v>
      </c>
      <c r="BZ27" s="63">
        <v>100</v>
      </c>
      <c r="CA27" s="59">
        <v>12.371134020618557</v>
      </c>
      <c r="CB27" s="63">
        <v>12</v>
      </c>
      <c r="CC27" s="63">
        <v>97</v>
      </c>
      <c r="CD27" s="59">
        <v>5.1996985681989445</v>
      </c>
      <c r="CE27" s="63">
        <v>69</v>
      </c>
      <c r="CF27" s="63">
        <v>1327</v>
      </c>
      <c r="CG27" s="59">
        <v>20.648078372268273</v>
      </c>
      <c r="CH27" s="63">
        <v>274</v>
      </c>
      <c r="CI27" s="63">
        <v>1327</v>
      </c>
      <c r="CJ27" s="59">
        <v>77.920120572720421</v>
      </c>
      <c r="CK27" s="63">
        <v>1034</v>
      </c>
      <c r="CL27" s="63">
        <v>1327</v>
      </c>
      <c r="CM27" s="59">
        <v>48.917748917748916</v>
      </c>
      <c r="CN27" s="63">
        <v>678</v>
      </c>
      <c r="CO27" s="63">
        <v>1386</v>
      </c>
      <c r="CP27" s="59">
        <v>29.862174578866767</v>
      </c>
      <c r="CQ27" s="63">
        <v>390</v>
      </c>
      <c r="CR27" s="63">
        <v>1306</v>
      </c>
      <c r="CS27" s="59">
        <v>67.91730474732006</v>
      </c>
      <c r="CT27" s="63">
        <v>887</v>
      </c>
      <c r="CU27" s="63">
        <v>1306</v>
      </c>
      <c r="CV27" s="59">
        <v>8.3916083916083917</v>
      </c>
      <c r="CW27" s="63">
        <v>108</v>
      </c>
      <c r="CX27" s="63">
        <v>1287</v>
      </c>
      <c r="CY27" s="64">
        <v>65.892156862745097</v>
      </c>
      <c r="CZ27" s="65">
        <v>102</v>
      </c>
      <c r="DA27" s="64">
        <v>11.562920305656</v>
      </c>
      <c r="DB27" s="64">
        <v>73.250745817633799</v>
      </c>
      <c r="DC27" s="65">
        <v>1327</v>
      </c>
      <c r="DD27" s="64">
        <v>18.834250041700599</v>
      </c>
    </row>
    <row r="28" spans="1:108" x14ac:dyDescent="0.2">
      <c r="A28" s="62" t="s">
        <v>102</v>
      </c>
      <c r="B28" s="62" t="s">
        <v>101</v>
      </c>
      <c r="C28" s="63">
        <v>67</v>
      </c>
      <c r="D28" s="63">
        <v>37</v>
      </c>
      <c r="E28" s="63">
        <v>30</v>
      </c>
      <c r="F28" s="63">
        <v>384</v>
      </c>
      <c r="G28" s="59">
        <v>72.972972972972968</v>
      </c>
      <c r="H28" s="63">
        <v>27</v>
      </c>
      <c r="I28" s="63">
        <v>37</v>
      </c>
      <c r="J28" s="59">
        <v>78.378378378378372</v>
      </c>
      <c r="K28" s="63">
        <v>29</v>
      </c>
      <c r="L28" s="63">
        <v>37</v>
      </c>
      <c r="M28" s="59">
        <v>62.162162162162161</v>
      </c>
      <c r="N28" s="63">
        <v>23</v>
      </c>
      <c r="O28" s="63">
        <v>37</v>
      </c>
      <c r="P28" s="59">
        <v>62.162162162162161</v>
      </c>
      <c r="Q28" s="63">
        <v>23</v>
      </c>
      <c r="R28" s="63">
        <v>37</v>
      </c>
      <c r="S28" s="59">
        <v>45.945945945945951</v>
      </c>
      <c r="T28" s="63">
        <v>17</v>
      </c>
      <c r="U28" s="63">
        <v>37</v>
      </c>
      <c r="V28" s="59">
        <v>64.86486486486487</v>
      </c>
      <c r="W28" s="63">
        <v>24</v>
      </c>
      <c r="X28" s="63">
        <v>37</v>
      </c>
      <c r="Y28" s="59">
        <v>70.270270270270274</v>
      </c>
      <c r="Z28" s="63">
        <v>26</v>
      </c>
      <c r="AA28" s="63">
        <v>37</v>
      </c>
      <c r="AB28" s="59">
        <v>64.86486486486487</v>
      </c>
      <c r="AC28" s="63">
        <v>24</v>
      </c>
      <c r="AD28" s="63">
        <v>37</v>
      </c>
      <c r="AE28" s="59">
        <v>37.837837837837839</v>
      </c>
      <c r="AF28" s="63">
        <v>14</v>
      </c>
      <c r="AG28" s="63">
        <v>37</v>
      </c>
      <c r="AH28" s="59">
        <v>79.250720461095099</v>
      </c>
      <c r="AI28" s="63">
        <v>275</v>
      </c>
      <c r="AJ28" s="63">
        <v>347</v>
      </c>
      <c r="AK28" s="59">
        <v>82.997118155619603</v>
      </c>
      <c r="AL28" s="63">
        <v>288</v>
      </c>
      <c r="AM28" s="63">
        <v>347</v>
      </c>
      <c r="AN28" s="59">
        <v>75.216138328530263</v>
      </c>
      <c r="AO28" s="63">
        <v>261</v>
      </c>
      <c r="AP28" s="63">
        <v>347</v>
      </c>
      <c r="AQ28" s="59">
        <v>75.216138328530263</v>
      </c>
      <c r="AR28" s="63">
        <v>261</v>
      </c>
      <c r="AS28" s="63">
        <v>347</v>
      </c>
      <c r="AT28" s="59">
        <v>53.602305475504316</v>
      </c>
      <c r="AU28" s="63">
        <v>186</v>
      </c>
      <c r="AV28" s="63">
        <v>347</v>
      </c>
      <c r="AW28" s="59">
        <v>66.282420749279538</v>
      </c>
      <c r="AX28" s="63">
        <v>230</v>
      </c>
      <c r="AY28" s="63">
        <v>347</v>
      </c>
      <c r="AZ28" s="59">
        <v>74.351585014409224</v>
      </c>
      <c r="BA28" s="63">
        <v>258</v>
      </c>
      <c r="BB28" s="63">
        <v>347</v>
      </c>
      <c r="BC28" s="59">
        <v>74.639769452449571</v>
      </c>
      <c r="BD28" s="63">
        <v>259</v>
      </c>
      <c r="BE28" s="63">
        <v>347</v>
      </c>
      <c r="BF28" s="59">
        <v>41.210374639769455</v>
      </c>
      <c r="BG28" s="63">
        <v>143</v>
      </c>
      <c r="BH28" s="63">
        <v>347</v>
      </c>
      <c r="BI28" s="59">
        <v>7.4074074074074066</v>
      </c>
      <c r="BJ28" s="63">
        <v>2</v>
      </c>
      <c r="BK28" s="63">
        <v>27</v>
      </c>
      <c r="BL28" s="59">
        <v>29.629629629629626</v>
      </c>
      <c r="BM28" s="63">
        <v>8</v>
      </c>
      <c r="BN28" s="63">
        <v>27</v>
      </c>
      <c r="BO28" s="59">
        <v>88.888888888888886</v>
      </c>
      <c r="BP28" s="63">
        <v>24</v>
      </c>
      <c r="BQ28" s="63">
        <v>27</v>
      </c>
      <c r="BR28" s="59">
        <v>75.862068965517238</v>
      </c>
      <c r="BS28" s="63">
        <v>22</v>
      </c>
      <c r="BT28" s="63">
        <v>29</v>
      </c>
      <c r="BU28" s="59">
        <v>8.695652173913043</v>
      </c>
      <c r="BV28" s="63">
        <v>2</v>
      </c>
      <c r="BW28" s="63">
        <v>23</v>
      </c>
      <c r="BX28" s="59">
        <v>56.521739130434781</v>
      </c>
      <c r="BY28" s="63">
        <v>13</v>
      </c>
      <c r="BZ28" s="63">
        <v>23</v>
      </c>
      <c r="CA28" s="59">
        <v>21.739130434782609</v>
      </c>
      <c r="CB28" s="63">
        <v>5</v>
      </c>
      <c r="CC28" s="63">
        <v>23</v>
      </c>
      <c r="CD28" s="59">
        <v>4.3795620437956204</v>
      </c>
      <c r="CE28" s="63">
        <v>12</v>
      </c>
      <c r="CF28" s="63">
        <v>274</v>
      </c>
      <c r="CG28" s="59">
        <v>24.817518248175183</v>
      </c>
      <c r="CH28" s="63">
        <v>68</v>
      </c>
      <c r="CI28" s="63">
        <v>274</v>
      </c>
      <c r="CJ28" s="59">
        <v>86.496350364963504</v>
      </c>
      <c r="CK28" s="63">
        <v>237</v>
      </c>
      <c r="CL28" s="63">
        <v>274</v>
      </c>
      <c r="CM28" s="59">
        <v>68.75</v>
      </c>
      <c r="CN28" s="63">
        <v>198</v>
      </c>
      <c r="CO28" s="63">
        <v>288</v>
      </c>
      <c r="CP28" s="59">
        <v>28.735632183908045</v>
      </c>
      <c r="CQ28" s="63">
        <v>75</v>
      </c>
      <c r="CR28" s="63">
        <v>261</v>
      </c>
      <c r="CS28" s="59">
        <v>73.563218390804593</v>
      </c>
      <c r="CT28" s="63">
        <v>192</v>
      </c>
      <c r="CU28" s="63">
        <v>261</v>
      </c>
      <c r="CV28" s="59">
        <v>12.941176470588237</v>
      </c>
      <c r="CW28" s="63">
        <v>33</v>
      </c>
      <c r="CX28" s="63">
        <v>255</v>
      </c>
      <c r="CY28" s="64">
        <v>69.7777777777778</v>
      </c>
      <c r="CZ28" s="65">
        <v>27</v>
      </c>
      <c r="DA28" s="64">
        <v>17.744627211406701</v>
      </c>
      <c r="DB28" s="64">
        <v>68.980559124087605</v>
      </c>
      <c r="DC28" s="65">
        <v>274</v>
      </c>
      <c r="DD28" s="64">
        <v>15.902572084398701</v>
      </c>
    </row>
    <row r="29" spans="1:108" x14ac:dyDescent="0.2">
      <c r="A29" s="62" t="s">
        <v>71</v>
      </c>
      <c r="B29" s="62" t="s">
        <v>70</v>
      </c>
      <c r="C29" s="63">
        <v>218</v>
      </c>
      <c r="D29" s="63">
        <v>148</v>
      </c>
      <c r="E29" s="63">
        <v>70</v>
      </c>
      <c r="F29" s="63">
        <v>1553</v>
      </c>
      <c r="G29" s="59">
        <v>92.567567567567565</v>
      </c>
      <c r="H29" s="63">
        <v>137</v>
      </c>
      <c r="I29" s="63">
        <v>148</v>
      </c>
      <c r="J29" s="59">
        <v>92.567567567567565</v>
      </c>
      <c r="K29" s="63">
        <v>137</v>
      </c>
      <c r="L29" s="63">
        <v>148</v>
      </c>
      <c r="M29" s="59">
        <v>87.162162162162161</v>
      </c>
      <c r="N29" s="63">
        <v>129</v>
      </c>
      <c r="O29" s="63">
        <v>148</v>
      </c>
      <c r="P29" s="59">
        <v>91.21621621621621</v>
      </c>
      <c r="Q29" s="63">
        <v>135</v>
      </c>
      <c r="R29" s="63">
        <v>148</v>
      </c>
      <c r="S29" s="59">
        <v>78.378378378378372</v>
      </c>
      <c r="T29" s="63">
        <v>116</v>
      </c>
      <c r="U29" s="63">
        <v>148</v>
      </c>
      <c r="V29" s="59">
        <v>76.351351351351354</v>
      </c>
      <c r="W29" s="63">
        <v>113</v>
      </c>
      <c r="X29" s="63">
        <v>148</v>
      </c>
      <c r="Y29" s="59">
        <v>85.810810810810807</v>
      </c>
      <c r="Z29" s="63">
        <v>127</v>
      </c>
      <c r="AA29" s="63">
        <v>148</v>
      </c>
      <c r="AB29" s="59">
        <v>62.837837837837839</v>
      </c>
      <c r="AC29" s="63">
        <v>93</v>
      </c>
      <c r="AD29" s="63">
        <v>148</v>
      </c>
      <c r="AE29" s="59">
        <v>38.513513513513516</v>
      </c>
      <c r="AF29" s="63">
        <v>57</v>
      </c>
      <c r="AG29" s="63">
        <v>148</v>
      </c>
      <c r="AH29" s="59">
        <v>94.306049822064054</v>
      </c>
      <c r="AI29" s="63">
        <v>1325</v>
      </c>
      <c r="AJ29" s="63">
        <v>1405</v>
      </c>
      <c r="AK29" s="59">
        <v>89.33428775948461</v>
      </c>
      <c r="AL29" s="63">
        <v>1248</v>
      </c>
      <c r="AM29" s="63">
        <v>1397</v>
      </c>
      <c r="AN29" s="59">
        <v>89.262705798138867</v>
      </c>
      <c r="AO29" s="63">
        <v>1247</v>
      </c>
      <c r="AP29" s="63">
        <v>1397</v>
      </c>
      <c r="AQ29" s="59">
        <v>94.130279169649242</v>
      </c>
      <c r="AR29" s="63">
        <v>1315</v>
      </c>
      <c r="AS29" s="63">
        <v>1397</v>
      </c>
      <c r="AT29" s="59">
        <v>75.518969219756627</v>
      </c>
      <c r="AU29" s="63">
        <v>1055</v>
      </c>
      <c r="AV29" s="63">
        <v>1397</v>
      </c>
      <c r="AW29" s="59">
        <v>76.950608446671438</v>
      </c>
      <c r="AX29" s="63">
        <v>1075</v>
      </c>
      <c r="AY29" s="63">
        <v>1397</v>
      </c>
      <c r="AZ29" s="59">
        <v>84.896206156048663</v>
      </c>
      <c r="BA29" s="63">
        <v>1186</v>
      </c>
      <c r="BB29" s="63">
        <v>1397</v>
      </c>
      <c r="BC29" s="59">
        <v>61.632068718682888</v>
      </c>
      <c r="BD29" s="63">
        <v>861</v>
      </c>
      <c r="BE29" s="63">
        <v>1397</v>
      </c>
      <c r="BF29" s="59">
        <v>42.277580071174377</v>
      </c>
      <c r="BG29" s="63">
        <v>594</v>
      </c>
      <c r="BH29" s="63">
        <v>1405</v>
      </c>
      <c r="BI29" s="59">
        <v>9.5588235294117645</v>
      </c>
      <c r="BJ29" s="63">
        <v>13</v>
      </c>
      <c r="BK29" s="63">
        <v>136</v>
      </c>
      <c r="BL29" s="59">
        <v>35.294117647058826</v>
      </c>
      <c r="BM29" s="63">
        <v>48</v>
      </c>
      <c r="BN29" s="63">
        <v>136</v>
      </c>
      <c r="BO29" s="59">
        <v>91.17647058823529</v>
      </c>
      <c r="BP29" s="63">
        <v>124</v>
      </c>
      <c r="BQ29" s="63">
        <v>136</v>
      </c>
      <c r="BR29" s="59">
        <v>70.802919708029194</v>
      </c>
      <c r="BS29" s="63">
        <v>97</v>
      </c>
      <c r="BT29" s="63">
        <v>137</v>
      </c>
      <c r="BU29" s="59">
        <v>24.031007751937985</v>
      </c>
      <c r="BV29" s="63">
        <v>31</v>
      </c>
      <c r="BW29" s="63">
        <v>129</v>
      </c>
      <c r="BX29" s="59">
        <v>75.968992248062023</v>
      </c>
      <c r="BY29" s="63">
        <v>98</v>
      </c>
      <c r="BZ29" s="63">
        <v>129</v>
      </c>
      <c r="CA29" s="59">
        <v>17.647058823529413</v>
      </c>
      <c r="CB29" s="63">
        <v>21</v>
      </c>
      <c r="CC29" s="63">
        <v>119</v>
      </c>
      <c r="CD29" s="59">
        <v>8.1756245268735803</v>
      </c>
      <c r="CE29" s="63">
        <v>108</v>
      </c>
      <c r="CF29" s="63">
        <v>1321</v>
      </c>
      <c r="CG29" s="59">
        <v>28.690386071158215</v>
      </c>
      <c r="CH29" s="63">
        <v>379</v>
      </c>
      <c r="CI29" s="63">
        <v>1321</v>
      </c>
      <c r="CJ29" s="59">
        <v>83.951551854655563</v>
      </c>
      <c r="CK29" s="63">
        <v>1109</v>
      </c>
      <c r="CL29" s="63">
        <v>1321</v>
      </c>
      <c r="CM29" s="59">
        <v>66.238973536487563</v>
      </c>
      <c r="CN29" s="63">
        <v>826</v>
      </c>
      <c r="CO29" s="63">
        <v>1247</v>
      </c>
      <c r="CP29" s="59">
        <v>33.06581059390048</v>
      </c>
      <c r="CQ29" s="63">
        <v>412</v>
      </c>
      <c r="CR29" s="63">
        <v>1246</v>
      </c>
      <c r="CS29" s="59">
        <v>74.398073836276083</v>
      </c>
      <c r="CT29" s="63">
        <v>927</v>
      </c>
      <c r="CU29" s="63">
        <v>1246</v>
      </c>
      <c r="CV29" s="59">
        <v>16.134751773049647</v>
      </c>
      <c r="CW29" s="63">
        <v>182</v>
      </c>
      <c r="CX29" s="63">
        <v>1128</v>
      </c>
      <c r="CY29" s="64">
        <v>65.948529411764696</v>
      </c>
      <c r="CZ29" s="65">
        <v>136</v>
      </c>
      <c r="DA29" s="64">
        <v>16.037142006831399</v>
      </c>
      <c r="DB29" s="64">
        <v>69.226040878122603</v>
      </c>
      <c r="DC29" s="65">
        <v>1321</v>
      </c>
      <c r="DD29" s="64">
        <v>18.509106362237699</v>
      </c>
    </row>
    <row r="30" spans="1:108" x14ac:dyDescent="0.2">
      <c r="A30" s="62" t="s">
        <v>73</v>
      </c>
      <c r="B30" s="62" t="s">
        <v>72</v>
      </c>
      <c r="C30" s="63">
        <v>64</v>
      </c>
      <c r="D30" s="63">
        <v>64</v>
      </c>
      <c r="E30" s="63">
        <v>0</v>
      </c>
      <c r="F30" s="63">
        <v>65</v>
      </c>
      <c r="G30" s="59">
        <v>96.875</v>
      </c>
      <c r="H30" s="63">
        <v>62</v>
      </c>
      <c r="I30" s="63">
        <v>64</v>
      </c>
      <c r="J30" s="59">
        <v>93.75</v>
      </c>
      <c r="K30" s="63">
        <v>60</v>
      </c>
      <c r="L30" s="63">
        <v>64</v>
      </c>
      <c r="M30" s="59">
        <v>79.6875</v>
      </c>
      <c r="N30" s="63">
        <v>51</v>
      </c>
      <c r="O30" s="63">
        <v>64</v>
      </c>
      <c r="P30" s="59">
        <v>96.875</v>
      </c>
      <c r="Q30" s="63">
        <v>62</v>
      </c>
      <c r="R30" s="63">
        <v>64</v>
      </c>
      <c r="S30" s="59">
        <v>50</v>
      </c>
      <c r="T30" s="63">
        <v>32</v>
      </c>
      <c r="U30" s="63">
        <v>64</v>
      </c>
      <c r="V30" s="59">
        <v>14.0625</v>
      </c>
      <c r="W30" s="63">
        <v>9</v>
      </c>
      <c r="X30" s="63">
        <v>64</v>
      </c>
      <c r="Y30" s="59">
        <v>93.75</v>
      </c>
      <c r="Z30" s="63">
        <v>60</v>
      </c>
      <c r="AA30" s="63">
        <v>64</v>
      </c>
      <c r="AB30" s="59">
        <v>7.8125</v>
      </c>
      <c r="AC30" s="63">
        <v>5</v>
      </c>
      <c r="AD30" s="63">
        <v>64</v>
      </c>
      <c r="AE30" s="59">
        <v>6.25</v>
      </c>
      <c r="AF30" s="63">
        <v>4</v>
      </c>
      <c r="AG30" s="63">
        <v>64</v>
      </c>
      <c r="AH30" s="59">
        <v>100</v>
      </c>
      <c r="AI30" s="63">
        <v>1</v>
      </c>
      <c r="AJ30" s="63">
        <v>1</v>
      </c>
      <c r="AK30" s="59">
        <v>100</v>
      </c>
      <c r="AL30" s="63">
        <v>1</v>
      </c>
      <c r="AM30" s="63">
        <v>1</v>
      </c>
      <c r="AN30" s="59">
        <v>100</v>
      </c>
      <c r="AO30" s="63">
        <v>1</v>
      </c>
      <c r="AP30" s="63">
        <v>1</v>
      </c>
      <c r="AQ30" s="59">
        <v>100</v>
      </c>
      <c r="AR30" s="63">
        <v>1</v>
      </c>
      <c r="AS30" s="63">
        <v>1</v>
      </c>
      <c r="AT30" s="59">
        <v>100</v>
      </c>
      <c r="AU30" s="63">
        <v>1</v>
      </c>
      <c r="AV30" s="63">
        <v>1</v>
      </c>
      <c r="AW30" s="59">
        <v>100</v>
      </c>
      <c r="AX30" s="63">
        <v>1</v>
      </c>
      <c r="AY30" s="63">
        <v>1</v>
      </c>
      <c r="AZ30" s="59">
        <v>100</v>
      </c>
      <c r="BA30" s="63">
        <v>1</v>
      </c>
      <c r="BB30" s="63">
        <v>1</v>
      </c>
      <c r="BC30" s="59">
        <v>100</v>
      </c>
      <c r="BD30" s="63">
        <v>1</v>
      </c>
      <c r="BE30" s="63">
        <v>1</v>
      </c>
      <c r="BF30" s="59">
        <v>100</v>
      </c>
      <c r="BG30" s="63">
        <v>1</v>
      </c>
      <c r="BH30" s="63">
        <v>1</v>
      </c>
      <c r="BI30" s="59">
        <v>4.838709677419355</v>
      </c>
      <c r="BJ30" s="63">
        <v>3</v>
      </c>
      <c r="BK30" s="63">
        <v>62</v>
      </c>
      <c r="BL30" s="59">
        <v>22.58064516129032</v>
      </c>
      <c r="BM30" s="63">
        <v>14</v>
      </c>
      <c r="BN30" s="63">
        <v>62</v>
      </c>
      <c r="BO30" s="59">
        <v>98.387096774193552</v>
      </c>
      <c r="BP30" s="63">
        <v>61</v>
      </c>
      <c r="BQ30" s="63">
        <v>62</v>
      </c>
      <c r="BR30" s="59">
        <v>61.666666666666671</v>
      </c>
      <c r="BS30" s="63">
        <v>37</v>
      </c>
      <c r="BT30" s="63">
        <v>60</v>
      </c>
      <c r="BU30" s="59">
        <v>45.098039215686278</v>
      </c>
      <c r="BV30" s="63">
        <v>23</v>
      </c>
      <c r="BW30" s="63">
        <v>51</v>
      </c>
      <c r="BX30" s="59">
        <v>82.35294117647058</v>
      </c>
      <c r="BY30" s="63">
        <v>42</v>
      </c>
      <c r="BZ30" s="63">
        <v>51</v>
      </c>
      <c r="CA30" s="59">
        <v>8.3333333333333321</v>
      </c>
      <c r="CB30" s="63">
        <v>4</v>
      </c>
      <c r="CC30" s="63">
        <v>48</v>
      </c>
      <c r="CD30" s="59">
        <v>0</v>
      </c>
      <c r="CE30" s="63">
        <v>0</v>
      </c>
      <c r="CF30" s="63">
        <v>1</v>
      </c>
      <c r="CG30" s="59">
        <v>0</v>
      </c>
      <c r="CH30" s="63">
        <v>0</v>
      </c>
      <c r="CI30" s="63">
        <v>1</v>
      </c>
      <c r="CJ30" s="59">
        <v>100</v>
      </c>
      <c r="CK30" s="63">
        <v>1</v>
      </c>
      <c r="CL30" s="63">
        <v>1</v>
      </c>
      <c r="CM30" s="59">
        <v>100</v>
      </c>
      <c r="CN30" s="63">
        <v>1</v>
      </c>
      <c r="CO30" s="63">
        <v>1</v>
      </c>
      <c r="CP30" s="59">
        <v>100</v>
      </c>
      <c r="CQ30" s="63">
        <v>1</v>
      </c>
      <c r="CR30" s="63">
        <v>1</v>
      </c>
      <c r="CS30" s="59">
        <v>100</v>
      </c>
      <c r="CT30" s="63">
        <v>1</v>
      </c>
      <c r="CU30" s="63">
        <v>1</v>
      </c>
      <c r="CV30" s="59">
        <v>0</v>
      </c>
      <c r="CW30" s="63">
        <v>0</v>
      </c>
      <c r="CX30" s="63">
        <v>1</v>
      </c>
      <c r="CY30" s="64">
        <v>63.580645161290299</v>
      </c>
      <c r="CZ30" s="65">
        <v>62</v>
      </c>
      <c r="DA30" s="64">
        <v>9.5188310122219608</v>
      </c>
      <c r="DB30" s="64">
        <v>82</v>
      </c>
      <c r="DC30" s="65">
        <v>1</v>
      </c>
      <c r="DD30" s="67" t="s">
        <v>189</v>
      </c>
    </row>
    <row r="31" spans="1:108" x14ac:dyDescent="0.2">
      <c r="A31" s="62" t="s">
        <v>69</v>
      </c>
      <c r="B31" s="62" t="s">
        <v>68</v>
      </c>
      <c r="C31" s="63">
        <v>54</v>
      </c>
      <c r="D31" s="63">
        <v>46</v>
      </c>
      <c r="E31" s="63">
        <v>8</v>
      </c>
      <c r="F31" s="63">
        <v>536</v>
      </c>
      <c r="G31" s="59">
        <v>95.652173913043484</v>
      </c>
      <c r="H31" s="63">
        <v>44</v>
      </c>
      <c r="I31" s="63">
        <v>46</v>
      </c>
      <c r="J31" s="59">
        <v>95.652173913043484</v>
      </c>
      <c r="K31" s="63">
        <v>44</v>
      </c>
      <c r="L31" s="63">
        <v>46</v>
      </c>
      <c r="M31" s="59">
        <v>78.260869565217391</v>
      </c>
      <c r="N31" s="63">
        <v>36</v>
      </c>
      <c r="O31" s="63">
        <v>46</v>
      </c>
      <c r="P31" s="59">
        <v>60.869565217391312</v>
      </c>
      <c r="Q31" s="63">
        <v>28</v>
      </c>
      <c r="R31" s="63">
        <v>46</v>
      </c>
      <c r="S31" s="59">
        <v>84.782608695652172</v>
      </c>
      <c r="T31" s="63">
        <v>39</v>
      </c>
      <c r="U31" s="63">
        <v>46</v>
      </c>
      <c r="V31" s="59">
        <v>45.652173913043477</v>
      </c>
      <c r="W31" s="63">
        <v>21</v>
      </c>
      <c r="X31" s="63">
        <v>46</v>
      </c>
      <c r="Y31" s="59">
        <v>93.478260869565219</v>
      </c>
      <c r="Z31" s="63">
        <v>43</v>
      </c>
      <c r="AA31" s="63">
        <v>46</v>
      </c>
      <c r="AB31" s="59">
        <v>89.130434782608688</v>
      </c>
      <c r="AC31" s="63">
        <v>41</v>
      </c>
      <c r="AD31" s="63">
        <v>46</v>
      </c>
      <c r="AE31" s="59">
        <v>32.608695652173914</v>
      </c>
      <c r="AF31" s="63">
        <v>15</v>
      </c>
      <c r="AG31" s="63">
        <v>46</v>
      </c>
      <c r="AH31" s="59">
        <v>96.938775510204081</v>
      </c>
      <c r="AI31" s="63">
        <v>475</v>
      </c>
      <c r="AJ31" s="63">
        <v>490</v>
      </c>
      <c r="AK31" s="59">
        <v>96.621621621621628</v>
      </c>
      <c r="AL31" s="63">
        <v>429</v>
      </c>
      <c r="AM31" s="63">
        <v>444</v>
      </c>
      <c r="AN31" s="59">
        <v>74.099099099099092</v>
      </c>
      <c r="AO31" s="63">
        <v>329</v>
      </c>
      <c r="AP31" s="63">
        <v>444</v>
      </c>
      <c r="AQ31" s="59">
        <v>47.747747747747752</v>
      </c>
      <c r="AR31" s="63">
        <v>212</v>
      </c>
      <c r="AS31" s="63">
        <v>444</v>
      </c>
      <c r="AT31" s="59">
        <v>83.558558558558559</v>
      </c>
      <c r="AU31" s="63">
        <v>371</v>
      </c>
      <c r="AV31" s="63">
        <v>444</v>
      </c>
      <c r="AW31" s="59">
        <v>46.396396396396398</v>
      </c>
      <c r="AX31" s="63">
        <v>206</v>
      </c>
      <c r="AY31" s="63">
        <v>444</v>
      </c>
      <c r="AZ31" s="59">
        <v>92.567567567567565</v>
      </c>
      <c r="BA31" s="63">
        <v>411</v>
      </c>
      <c r="BB31" s="63">
        <v>444</v>
      </c>
      <c r="BC31" s="59">
        <v>83.78378378378379</v>
      </c>
      <c r="BD31" s="63">
        <v>372</v>
      </c>
      <c r="BE31" s="63">
        <v>444</v>
      </c>
      <c r="BF31" s="59">
        <v>40.612244897959179</v>
      </c>
      <c r="BG31" s="63">
        <v>199</v>
      </c>
      <c r="BH31" s="63">
        <v>490</v>
      </c>
      <c r="BI31" s="59">
        <v>6.8181818181818175</v>
      </c>
      <c r="BJ31" s="63">
        <v>3</v>
      </c>
      <c r="BK31" s="63">
        <v>44</v>
      </c>
      <c r="BL31" s="59">
        <v>27.27272727272727</v>
      </c>
      <c r="BM31" s="63">
        <v>12</v>
      </c>
      <c r="BN31" s="63">
        <v>44</v>
      </c>
      <c r="BO31" s="59">
        <v>93.181818181818173</v>
      </c>
      <c r="BP31" s="63">
        <v>41</v>
      </c>
      <c r="BQ31" s="63">
        <v>44</v>
      </c>
      <c r="BR31" s="59">
        <v>68.181818181818173</v>
      </c>
      <c r="BS31" s="63">
        <v>30</v>
      </c>
      <c r="BT31" s="63">
        <v>44</v>
      </c>
      <c r="BU31" s="59">
        <v>33.333333333333329</v>
      </c>
      <c r="BV31" s="63">
        <v>12</v>
      </c>
      <c r="BW31" s="63">
        <v>36</v>
      </c>
      <c r="BX31" s="59">
        <v>75</v>
      </c>
      <c r="BY31" s="63">
        <v>27</v>
      </c>
      <c r="BZ31" s="63">
        <v>36</v>
      </c>
      <c r="CA31" s="59">
        <v>14.285714285714285</v>
      </c>
      <c r="CB31" s="63">
        <v>5</v>
      </c>
      <c r="CC31" s="63">
        <v>35</v>
      </c>
      <c r="CD31" s="59">
        <v>4</v>
      </c>
      <c r="CE31" s="63">
        <v>19</v>
      </c>
      <c r="CF31" s="63">
        <v>475</v>
      </c>
      <c r="CG31" s="59">
        <v>25.473684210526315</v>
      </c>
      <c r="CH31" s="63">
        <v>121</v>
      </c>
      <c r="CI31" s="63">
        <v>475</v>
      </c>
      <c r="CJ31" s="59">
        <v>86.31578947368422</v>
      </c>
      <c r="CK31" s="63">
        <v>410</v>
      </c>
      <c r="CL31" s="63">
        <v>475</v>
      </c>
      <c r="CM31" s="59">
        <v>73.892773892773889</v>
      </c>
      <c r="CN31" s="63">
        <v>317</v>
      </c>
      <c r="CO31" s="63">
        <v>429</v>
      </c>
      <c r="CP31" s="59">
        <v>35.562310030395139</v>
      </c>
      <c r="CQ31" s="63">
        <v>117</v>
      </c>
      <c r="CR31" s="63">
        <v>329</v>
      </c>
      <c r="CS31" s="59">
        <v>72.948328267477208</v>
      </c>
      <c r="CT31" s="63">
        <v>240</v>
      </c>
      <c r="CU31" s="63">
        <v>329</v>
      </c>
      <c r="CV31" s="59">
        <v>17.297297297297298</v>
      </c>
      <c r="CW31" s="63">
        <v>64</v>
      </c>
      <c r="CX31" s="63">
        <v>370</v>
      </c>
      <c r="CY31" s="64">
        <v>66.295454545454504</v>
      </c>
      <c r="CZ31" s="65">
        <v>44</v>
      </c>
      <c r="DA31" s="64">
        <v>13.3844400208714</v>
      </c>
      <c r="DB31" s="64">
        <v>68.629983789473698</v>
      </c>
      <c r="DC31" s="65">
        <v>475</v>
      </c>
      <c r="DD31" s="64">
        <v>15.998958478662001</v>
      </c>
    </row>
    <row r="32" spans="1:108" x14ac:dyDescent="0.2">
      <c r="A32" s="62" t="s">
        <v>59</v>
      </c>
      <c r="B32" s="62" t="s">
        <v>193</v>
      </c>
      <c r="C32" s="63">
        <v>206</v>
      </c>
      <c r="D32" s="63">
        <v>143</v>
      </c>
      <c r="E32" s="63">
        <v>63</v>
      </c>
      <c r="F32" s="63">
        <v>2668</v>
      </c>
      <c r="G32" s="59">
        <v>92.307692307692307</v>
      </c>
      <c r="H32" s="63">
        <v>132</v>
      </c>
      <c r="I32" s="63">
        <v>143</v>
      </c>
      <c r="J32" s="59">
        <v>95.774647887323937</v>
      </c>
      <c r="K32" s="63">
        <v>136</v>
      </c>
      <c r="L32" s="63">
        <v>142</v>
      </c>
      <c r="M32" s="59">
        <v>80.281690140845072</v>
      </c>
      <c r="N32" s="63">
        <v>114</v>
      </c>
      <c r="O32" s="63">
        <v>142</v>
      </c>
      <c r="P32" s="59">
        <v>84.507042253521121</v>
      </c>
      <c r="Q32" s="63">
        <v>120</v>
      </c>
      <c r="R32" s="63">
        <v>142</v>
      </c>
      <c r="S32" s="59">
        <v>60.563380281690137</v>
      </c>
      <c r="T32" s="63">
        <v>86</v>
      </c>
      <c r="U32" s="63">
        <v>142</v>
      </c>
      <c r="V32" s="59">
        <v>51.408450704225352</v>
      </c>
      <c r="W32" s="63">
        <v>73</v>
      </c>
      <c r="X32" s="63">
        <v>142</v>
      </c>
      <c r="Y32" s="59">
        <v>93.661971830985919</v>
      </c>
      <c r="Z32" s="63">
        <v>133</v>
      </c>
      <c r="AA32" s="63">
        <v>142</v>
      </c>
      <c r="AB32" s="59">
        <v>68.309859154929569</v>
      </c>
      <c r="AC32" s="63">
        <v>97</v>
      </c>
      <c r="AD32" s="63">
        <v>142</v>
      </c>
      <c r="AE32" s="59">
        <v>32.867132867132867</v>
      </c>
      <c r="AF32" s="63">
        <v>47</v>
      </c>
      <c r="AG32" s="63">
        <v>143</v>
      </c>
      <c r="AH32" s="59">
        <v>81.584158415841586</v>
      </c>
      <c r="AI32" s="63">
        <v>2060</v>
      </c>
      <c r="AJ32" s="63">
        <v>2525</v>
      </c>
      <c r="AK32" s="59">
        <v>83.511953833470727</v>
      </c>
      <c r="AL32" s="63">
        <v>2026</v>
      </c>
      <c r="AM32" s="63">
        <v>2426</v>
      </c>
      <c r="AN32" s="59">
        <v>72.959604286892002</v>
      </c>
      <c r="AO32" s="63">
        <v>1770</v>
      </c>
      <c r="AP32" s="63">
        <v>2426</v>
      </c>
      <c r="AQ32" s="59">
        <v>78.400659521846663</v>
      </c>
      <c r="AR32" s="63">
        <v>1902</v>
      </c>
      <c r="AS32" s="63">
        <v>2426</v>
      </c>
      <c r="AT32" s="59">
        <v>51.7724649629019</v>
      </c>
      <c r="AU32" s="63">
        <v>1256</v>
      </c>
      <c r="AV32" s="63">
        <v>2426</v>
      </c>
      <c r="AW32" s="59">
        <v>59.027205276174776</v>
      </c>
      <c r="AX32" s="63">
        <v>1432</v>
      </c>
      <c r="AY32" s="63">
        <v>2426</v>
      </c>
      <c r="AZ32" s="59">
        <v>79.760923330585314</v>
      </c>
      <c r="BA32" s="63">
        <v>1935</v>
      </c>
      <c r="BB32" s="63">
        <v>2426</v>
      </c>
      <c r="BC32" s="59">
        <v>65.622423742786481</v>
      </c>
      <c r="BD32" s="63">
        <v>1592</v>
      </c>
      <c r="BE32" s="63">
        <v>2426</v>
      </c>
      <c r="BF32" s="59">
        <v>33.702970297029708</v>
      </c>
      <c r="BG32" s="63">
        <v>851</v>
      </c>
      <c r="BH32" s="63">
        <v>2525</v>
      </c>
      <c r="BI32" s="59">
        <v>6.0606060606060606</v>
      </c>
      <c r="BJ32" s="63">
        <v>8</v>
      </c>
      <c r="BK32" s="63">
        <v>132</v>
      </c>
      <c r="BL32" s="59">
        <v>31.060606060606062</v>
      </c>
      <c r="BM32" s="63">
        <v>41</v>
      </c>
      <c r="BN32" s="63">
        <v>132</v>
      </c>
      <c r="BO32" s="59">
        <v>88.63636363636364</v>
      </c>
      <c r="BP32" s="63">
        <v>117</v>
      </c>
      <c r="BQ32" s="63">
        <v>132</v>
      </c>
      <c r="BR32" s="59">
        <v>64.444444444444443</v>
      </c>
      <c r="BS32" s="63">
        <v>87</v>
      </c>
      <c r="BT32" s="63">
        <v>135</v>
      </c>
      <c r="BU32" s="59">
        <v>26.548672566371685</v>
      </c>
      <c r="BV32" s="63">
        <v>30</v>
      </c>
      <c r="BW32" s="63">
        <v>113</v>
      </c>
      <c r="BX32" s="59">
        <v>70.796460176991147</v>
      </c>
      <c r="BY32" s="63">
        <v>80</v>
      </c>
      <c r="BZ32" s="63">
        <v>113</v>
      </c>
      <c r="CA32" s="59">
        <v>12.727272727272727</v>
      </c>
      <c r="CB32" s="63">
        <v>14</v>
      </c>
      <c r="CC32" s="63">
        <v>110</v>
      </c>
      <c r="CD32" s="59">
        <v>10.181106216348507</v>
      </c>
      <c r="CE32" s="63">
        <v>208</v>
      </c>
      <c r="CF32" s="63">
        <v>2043</v>
      </c>
      <c r="CG32" s="59">
        <v>30.494371023005385</v>
      </c>
      <c r="CH32" s="63">
        <v>623</v>
      </c>
      <c r="CI32" s="63">
        <v>2043</v>
      </c>
      <c r="CJ32" s="59">
        <v>83.798335780714638</v>
      </c>
      <c r="CK32" s="63">
        <v>1712</v>
      </c>
      <c r="CL32" s="63">
        <v>2043</v>
      </c>
      <c r="CM32" s="59">
        <v>66.832174776564045</v>
      </c>
      <c r="CN32" s="63">
        <v>1346</v>
      </c>
      <c r="CO32" s="63">
        <v>2014</v>
      </c>
      <c r="CP32" s="59">
        <v>31.317128321085359</v>
      </c>
      <c r="CQ32" s="63">
        <v>554</v>
      </c>
      <c r="CR32" s="63">
        <v>1769</v>
      </c>
      <c r="CS32" s="59">
        <v>72.357263990955346</v>
      </c>
      <c r="CT32" s="63">
        <v>1280</v>
      </c>
      <c r="CU32" s="63">
        <v>1769</v>
      </c>
      <c r="CV32" s="59">
        <v>16.695753344968004</v>
      </c>
      <c r="CW32" s="63">
        <v>287</v>
      </c>
      <c r="CX32" s="63">
        <v>1719</v>
      </c>
      <c r="CY32" s="64">
        <v>67.590909090909093</v>
      </c>
      <c r="CZ32" s="65">
        <v>132</v>
      </c>
      <c r="DA32" s="64">
        <v>14.219626553461801</v>
      </c>
      <c r="DB32" s="64">
        <v>68.409042388644096</v>
      </c>
      <c r="DC32" s="65">
        <v>2043</v>
      </c>
      <c r="DD32" s="64">
        <v>19.272196812090499</v>
      </c>
    </row>
    <row r="33" spans="1:108" x14ac:dyDescent="0.2">
      <c r="A33" s="62" t="s">
        <v>111</v>
      </c>
      <c r="B33" s="62" t="s">
        <v>110</v>
      </c>
      <c r="C33" s="63">
        <v>439</v>
      </c>
      <c r="D33" s="63">
        <v>374</v>
      </c>
      <c r="E33" s="63">
        <v>65</v>
      </c>
      <c r="F33" s="63">
        <v>3608</v>
      </c>
      <c r="G33" s="59">
        <v>100</v>
      </c>
      <c r="H33" s="63">
        <v>374</v>
      </c>
      <c r="I33" s="63">
        <v>374</v>
      </c>
      <c r="J33" s="59">
        <v>95.98930481283422</v>
      </c>
      <c r="K33" s="63">
        <v>359</v>
      </c>
      <c r="L33" s="63">
        <v>374</v>
      </c>
      <c r="M33" s="59">
        <v>94.117647058823522</v>
      </c>
      <c r="N33" s="63">
        <v>352</v>
      </c>
      <c r="O33" s="63">
        <v>374</v>
      </c>
      <c r="P33" s="59">
        <v>95.18716577540107</v>
      </c>
      <c r="Q33" s="63">
        <v>356</v>
      </c>
      <c r="R33" s="63">
        <v>374</v>
      </c>
      <c r="S33" s="59">
        <v>66.844919786096256</v>
      </c>
      <c r="T33" s="63">
        <v>250</v>
      </c>
      <c r="U33" s="63">
        <v>374</v>
      </c>
      <c r="V33" s="59">
        <v>88.502673796791441</v>
      </c>
      <c r="W33" s="63">
        <v>331</v>
      </c>
      <c r="X33" s="63">
        <v>374</v>
      </c>
      <c r="Y33" s="59">
        <v>99.465240641711233</v>
      </c>
      <c r="Z33" s="63">
        <v>372</v>
      </c>
      <c r="AA33" s="63">
        <v>374</v>
      </c>
      <c r="AB33" s="59">
        <v>89.839572192513373</v>
      </c>
      <c r="AC33" s="63">
        <v>336</v>
      </c>
      <c r="AD33" s="63">
        <v>374</v>
      </c>
      <c r="AE33" s="59">
        <v>55.614973262032088</v>
      </c>
      <c r="AF33" s="63">
        <v>208</v>
      </c>
      <c r="AG33" s="63">
        <v>374</v>
      </c>
      <c r="AH33" s="59">
        <v>99.226963512677798</v>
      </c>
      <c r="AI33" s="63">
        <v>3209</v>
      </c>
      <c r="AJ33" s="63">
        <v>3234</v>
      </c>
      <c r="AK33" s="59">
        <v>98.700896999690684</v>
      </c>
      <c r="AL33" s="63">
        <v>3191</v>
      </c>
      <c r="AM33" s="63">
        <v>3233</v>
      </c>
      <c r="AN33" s="59">
        <v>94.710794927312094</v>
      </c>
      <c r="AO33" s="63">
        <v>3062</v>
      </c>
      <c r="AP33" s="63">
        <v>3233</v>
      </c>
      <c r="AQ33" s="59">
        <v>97.185276832663163</v>
      </c>
      <c r="AR33" s="63">
        <v>3142</v>
      </c>
      <c r="AS33" s="63">
        <v>3233</v>
      </c>
      <c r="AT33" s="59">
        <v>65.233529229817506</v>
      </c>
      <c r="AU33" s="63">
        <v>2109</v>
      </c>
      <c r="AV33" s="63">
        <v>3233</v>
      </c>
      <c r="AW33" s="59">
        <v>91.308382307454366</v>
      </c>
      <c r="AX33" s="63">
        <v>2952</v>
      </c>
      <c r="AY33" s="63">
        <v>3233</v>
      </c>
      <c r="AZ33" s="59">
        <v>99.041138261676466</v>
      </c>
      <c r="BA33" s="63">
        <v>3202</v>
      </c>
      <c r="BB33" s="63">
        <v>3233</v>
      </c>
      <c r="BC33" s="59">
        <v>90.566037735849065</v>
      </c>
      <c r="BD33" s="63">
        <v>2928</v>
      </c>
      <c r="BE33" s="63">
        <v>3233</v>
      </c>
      <c r="BF33" s="59">
        <v>55.813234384662955</v>
      </c>
      <c r="BG33" s="63">
        <v>1805</v>
      </c>
      <c r="BH33" s="63">
        <v>3234</v>
      </c>
      <c r="BI33" s="59">
        <v>9.0909090909090917</v>
      </c>
      <c r="BJ33" s="63">
        <v>34</v>
      </c>
      <c r="BK33" s="63">
        <v>374</v>
      </c>
      <c r="BL33" s="59">
        <v>33.155080213903744</v>
      </c>
      <c r="BM33" s="63">
        <v>124</v>
      </c>
      <c r="BN33" s="63">
        <v>374</v>
      </c>
      <c r="BO33" s="59">
        <v>90.641711229946523</v>
      </c>
      <c r="BP33" s="63">
        <v>339</v>
      </c>
      <c r="BQ33" s="63">
        <v>374</v>
      </c>
      <c r="BR33" s="59">
        <v>77.994428969359333</v>
      </c>
      <c r="BS33" s="63">
        <v>280</v>
      </c>
      <c r="BT33" s="63">
        <v>359</v>
      </c>
      <c r="BU33" s="59">
        <v>26.988636363636363</v>
      </c>
      <c r="BV33" s="63">
        <v>95</v>
      </c>
      <c r="BW33" s="63">
        <v>352</v>
      </c>
      <c r="BX33" s="59">
        <v>71.875</v>
      </c>
      <c r="BY33" s="63">
        <v>253</v>
      </c>
      <c r="BZ33" s="63">
        <v>352</v>
      </c>
      <c r="CA33" s="59">
        <v>20.348837209302324</v>
      </c>
      <c r="CB33" s="63">
        <v>70</v>
      </c>
      <c r="CC33" s="63">
        <v>344</v>
      </c>
      <c r="CD33" s="59">
        <v>7.9152383920224372</v>
      </c>
      <c r="CE33" s="63">
        <v>254</v>
      </c>
      <c r="CF33" s="63">
        <v>3209</v>
      </c>
      <c r="CG33" s="59">
        <v>28.856341539420384</v>
      </c>
      <c r="CH33" s="63">
        <v>926</v>
      </c>
      <c r="CI33" s="63">
        <v>3209</v>
      </c>
      <c r="CJ33" s="59">
        <v>84.231847927703328</v>
      </c>
      <c r="CK33" s="63">
        <v>2703</v>
      </c>
      <c r="CL33" s="63">
        <v>3209</v>
      </c>
      <c r="CM33" s="59">
        <v>73.581949232215607</v>
      </c>
      <c r="CN33" s="63">
        <v>2348</v>
      </c>
      <c r="CO33" s="63">
        <v>3191</v>
      </c>
      <c r="CP33" s="59">
        <v>32.821685173089485</v>
      </c>
      <c r="CQ33" s="63">
        <v>1005</v>
      </c>
      <c r="CR33" s="63">
        <v>3062</v>
      </c>
      <c r="CS33" s="59">
        <v>71.815806662312212</v>
      </c>
      <c r="CT33" s="63">
        <v>2199</v>
      </c>
      <c r="CU33" s="63">
        <v>3062</v>
      </c>
      <c r="CV33" s="59">
        <v>14.667106130520766</v>
      </c>
      <c r="CW33" s="63">
        <v>445</v>
      </c>
      <c r="CX33" s="63">
        <v>3034</v>
      </c>
      <c r="CY33" s="64">
        <v>66.408648663101602</v>
      </c>
      <c r="CZ33" s="65">
        <v>374</v>
      </c>
      <c r="DA33" s="64">
        <v>16.019185901586301</v>
      </c>
      <c r="DB33" s="64">
        <v>68.855566625116893</v>
      </c>
      <c r="DC33" s="65">
        <v>3209</v>
      </c>
      <c r="DD33" s="64">
        <v>17.659006764642399</v>
      </c>
    </row>
    <row r="34" spans="1:108" x14ac:dyDescent="0.2">
      <c r="A34" s="62" t="s">
        <v>133</v>
      </c>
      <c r="B34" s="62" t="s">
        <v>107</v>
      </c>
      <c r="C34" s="63">
        <v>193</v>
      </c>
      <c r="D34" s="63">
        <v>85</v>
      </c>
      <c r="E34" s="63">
        <v>108</v>
      </c>
      <c r="F34" s="63">
        <v>491</v>
      </c>
      <c r="G34" s="59">
        <v>78.82352941176471</v>
      </c>
      <c r="H34" s="63">
        <v>67</v>
      </c>
      <c r="I34" s="63">
        <v>85</v>
      </c>
      <c r="J34" s="59">
        <v>78.82352941176471</v>
      </c>
      <c r="K34" s="63">
        <v>67</v>
      </c>
      <c r="L34" s="63">
        <v>85</v>
      </c>
      <c r="M34" s="59">
        <v>68.235294117647058</v>
      </c>
      <c r="N34" s="63">
        <v>58</v>
      </c>
      <c r="O34" s="63">
        <v>85</v>
      </c>
      <c r="P34" s="59">
        <v>77.64705882352942</v>
      </c>
      <c r="Q34" s="63">
        <v>66</v>
      </c>
      <c r="R34" s="63">
        <v>85</v>
      </c>
      <c r="S34" s="59">
        <v>45.882352941176471</v>
      </c>
      <c r="T34" s="63">
        <v>39</v>
      </c>
      <c r="U34" s="63">
        <v>85</v>
      </c>
      <c r="V34" s="59">
        <v>63.529411764705877</v>
      </c>
      <c r="W34" s="63">
        <v>54</v>
      </c>
      <c r="X34" s="63">
        <v>85</v>
      </c>
      <c r="Y34" s="59">
        <v>49.411764705882355</v>
      </c>
      <c r="Z34" s="63">
        <v>42</v>
      </c>
      <c r="AA34" s="63">
        <v>85</v>
      </c>
      <c r="AB34" s="59">
        <v>65.882352941176464</v>
      </c>
      <c r="AC34" s="63">
        <v>56</v>
      </c>
      <c r="AD34" s="63">
        <v>85</v>
      </c>
      <c r="AE34" s="59">
        <v>28.235294117647058</v>
      </c>
      <c r="AF34" s="63">
        <v>24</v>
      </c>
      <c r="AG34" s="63">
        <v>85</v>
      </c>
      <c r="AH34" s="59">
        <v>74.630541871921181</v>
      </c>
      <c r="AI34" s="63">
        <v>303</v>
      </c>
      <c r="AJ34" s="63">
        <v>406</v>
      </c>
      <c r="AK34" s="59">
        <v>78.325123152709367</v>
      </c>
      <c r="AL34" s="63">
        <v>318</v>
      </c>
      <c r="AM34" s="63">
        <v>406</v>
      </c>
      <c r="AN34" s="59">
        <v>64.532019704433495</v>
      </c>
      <c r="AO34" s="63">
        <v>262</v>
      </c>
      <c r="AP34" s="63">
        <v>406</v>
      </c>
      <c r="AQ34" s="59">
        <v>73.891625615763544</v>
      </c>
      <c r="AR34" s="63">
        <v>300</v>
      </c>
      <c r="AS34" s="63">
        <v>406</v>
      </c>
      <c r="AT34" s="59">
        <v>48.275862068965516</v>
      </c>
      <c r="AU34" s="63">
        <v>196</v>
      </c>
      <c r="AV34" s="63">
        <v>406</v>
      </c>
      <c r="AW34" s="59">
        <v>60.344827586206897</v>
      </c>
      <c r="AX34" s="63">
        <v>245</v>
      </c>
      <c r="AY34" s="63">
        <v>406</v>
      </c>
      <c r="AZ34" s="59">
        <v>55.172413793103445</v>
      </c>
      <c r="BA34" s="63">
        <v>224</v>
      </c>
      <c r="BB34" s="63">
        <v>406</v>
      </c>
      <c r="BC34" s="59">
        <v>67.733990147783246</v>
      </c>
      <c r="BD34" s="63">
        <v>275</v>
      </c>
      <c r="BE34" s="63">
        <v>406</v>
      </c>
      <c r="BF34" s="59">
        <v>28.817733990147783</v>
      </c>
      <c r="BG34" s="63">
        <v>117</v>
      </c>
      <c r="BH34" s="63">
        <v>406</v>
      </c>
      <c r="BI34" s="59">
        <v>4.4776119402985071</v>
      </c>
      <c r="BJ34" s="63">
        <v>3</v>
      </c>
      <c r="BK34" s="63">
        <v>67</v>
      </c>
      <c r="BL34" s="59">
        <v>19.402985074626866</v>
      </c>
      <c r="BM34" s="63">
        <v>13</v>
      </c>
      <c r="BN34" s="63">
        <v>67</v>
      </c>
      <c r="BO34" s="59">
        <v>94.029850746268664</v>
      </c>
      <c r="BP34" s="63">
        <v>63</v>
      </c>
      <c r="BQ34" s="63">
        <v>67</v>
      </c>
      <c r="BR34" s="59">
        <v>83.582089552238799</v>
      </c>
      <c r="BS34" s="63">
        <v>56</v>
      </c>
      <c r="BT34" s="63">
        <v>67</v>
      </c>
      <c r="BU34" s="59">
        <v>31.03448275862069</v>
      </c>
      <c r="BV34" s="63">
        <v>18</v>
      </c>
      <c r="BW34" s="63">
        <v>58</v>
      </c>
      <c r="BX34" s="59">
        <v>70.689655172413794</v>
      </c>
      <c r="BY34" s="63">
        <v>41</v>
      </c>
      <c r="BZ34" s="63">
        <v>58</v>
      </c>
      <c r="CA34" s="59">
        <v>12.727272727272727</v>
      </c>
      <c r="CB34" s="63">
        <v>7</v>
      </c>
      <c r="CC34" s="63">
        <v>55</v>
      </c>
      <c r="CD34" s="59">
        <v>13.131313131313133</v>
      </c>
      <c r="CE34" s="63">
        <v>39</v>
      </c>
      <c r="CF34" s="63">
        <v>297</v>
      </c>
      <c r="CG34" s="59">
        <v>29.966329966329969</v>
      </c>
      <c r="CH34" s="63">
        <v>89</v>
      </c>
      <c r="CI34" s="63">
        <v>297</v>
      </c>
      <c r="CJ34" s="59">
        <v>86.868686868686879</v>
      </c>
      <c r="CK34" s="63">
        <v>258</v>
      </c>
      <c r="CL34" s="63">
        <v>297</v>
      </c>
      <c r="CM34" s="59">
        <v>78.616352201257868</v>
      </c>
      <c r="CN34" s="63">
        <v>250</v>
      </c>
      <c r="CO34" s="63">
        <v>318</v>
      </c>
      <c r="CP34" s="59">
        <v>24.045801526717558</v>
      </c>
      <c r="CQ34" s="63">
        <v>63</v>
      </c>
      <c r="CR34" s="63">
        <v>262</v>
      </c>
      <c r="CS34" s="59">
        <v>67.938931297709928</v>
      </c>
      <c r="CT34" s="63">
        <v>178</v>
      </c>
      <c r="CU34" s="63">
        <v>262</v>
      </c>
      <c r="CV34" s="59">
        <v>18.257261410788381</v>
      </c>
      <c r="CW34" s="63">
        <v>44</v>
      </c>
      <c r="CX34" s="63">
        <v>241</v>
      </c>
      <c r="CY34" s="64">
        <v>67.284955223880601</v>
      </c>
      <c r="CZ34" s="65">
        <v>67</v>
      </c>
      <c r="DA34" s="64">
        <v>11.596468701568099</v>
      </c>
      <c r="DB34" s="64">
        <v>67.4151905723906</v>
      </c>
      <c r="DC34" s="65">
        <v>297</v>
      </c>
      <c r="DD34" s="64">
        <v>19.058680711691</v>
      </c>
    </row>
    <row r="35" spans="1:108" x14ac:dyDescent="0.2">
      <c r="A35" s="62" t="s">
        <v>87</v>
      </c>
      <c r="B35" s="62" t="s">
        <v>86</v>
      </c>
      <c r="C35" s="63">
        <v>333</v>
      </c>
      <c r="D35" s="63">
        <v>319</v>
      </c>
      <c r="E35" s="63">
        <v>14</v>
      </c>
      <c r="F35" s="63">
        <v>2076</v>
      </c>
      <c r="G35" s="59">
        <v>65.517241379310349</v>
      </c>
      <c r="H35" s="63">
        <v>209</v>
      </c>
      <c r="I35" s="63">
        <v>319</v>
      </c>
      <c r="J35" s="59">
        <v>69.182389937106919</v>
      </c>
      <c r="K35" s="63">
        <v>220</v>
      </c>
      <c r="L35" s="63">
        <v>318</v>
      </c>
      <c r="M35" s="59">
        <v>63.836477987421382</v>
      </c>
      <c r="N35" s="63">
        <v>203</v>
      </c>
      <c r="O35" s="63">
        <v>318</v>
      </c>
      <c r="P35" s="59">
        <v>61.0062893081761</v>
      </c>
      <c r="Q35" s="63">
        <v>194</v>
      </c>
      <c r="R35" s="63">
        <v>318</v>
      </c>
      <c r="S35" s="59">
        <v>45.283018867924532</v>
      </c>
      <c r="T35" s="63">
        <v>144</v>
      </c>
      <c r="U35" s="63">
        <v>318</v>
      </c>
      <c r="V35" s="59">
        <v>57.547169811320757</v>
      </c>
      <c r="W35" s="63">
        <v>183</v>
      </c>
      <c r="X35" s="63">
        <v>318</v>
      </c>
      <c r="Y35" s="59">
        <v>44.025157232704402</v>
      </c>
      <c r="Z35" s="63">
        <v>140</v>
      </c>
      <c r="AA35" s="63">
        <v>318</v>
      </c>
      <c r="AB35" s="59">
        <v>46.540880503144656</v>
      </c>
      <c r="AC35" s="63">
        <v>148</v>
      </c>
      <c r="AD35" s="63">
        <v>318</v>
      </c>
      <c r="AE35" s="59">
        <v>23.824451410658305</v>
      </c>
      <c r="AF35" s="63">
        <v>76</v>
      </c>
      <c r="AG35" s="63">
        <v>319</v>
      </c>
      <c r="AH35" s="59">
        <v>84.177575412635179</v>
      </c>
      <c r="AI35" s="63">
        <v>1479</v>
      </c>
      <c r="AJ35" s="63">
        <v>1757</v>
      </c>
      <c r="AK35" s="59">
        <v>89.293849658314343</v>
      </c>
      <c r="AL35" s="63">
        <v>1568</v>
      </c>
      <c r="AM35" s="63">
        <v>1756</v>
      </c>
      <c r="AN35" s="59">
        <v>82.858769931662863</v>
      </c>
      <c r="AO35" s="63">
        <v>1455</v>
      </c>
      <c r="AP35" s="63">
        <v>1756</v>
      </c>
      <c r="AQ35" s="59">
        <v>79.384965831435082</v>
      </c>
      <c r="AR35" s="63">
        <v>1394</v>
      </c>
      <c r="AS35" s="63">
        <v>1756</v>
      </c>
      <c r="AT35" s="59">
        <v>59.567198177676538</v>
      </c>
      <c r="AU35" s="63">
        <v>1046</v>
      </c>
      <c r="AV35" s="63">
        <v>1756</v>
      </c>
      <c r="AW35" s="59">
        <v>69.305239179954441</v>
      </c>
      <c r="AX35" s="63">
        <v>1217</v>
      </c>
      <c r="AY35" s="63">
        <v>1756</v>
      </c>
      <c r="AZ35" s="59">
        <v>63.610478359908882</v>
      </c>
      <c r="BA35" s="63">
        <v>1117</v>
      </c>
      <c r="BB35" s="63">
        <v>1756</v>
      </c>
      <c r="BC35" s="59">
        <v>67.539863325740328</v>
      </c>
      <c r="BD35" s="63">
        <v>1186</v>
      </c>
      <c r="BE35" s="63">
        <v>1756</v>
      </c>
      <c r="BF35" s="59">
        <v>33.636881047239612</v>
      </c>
      <c r="BG35" s="63">
        <v>591</v>
      </c>
      <c r="BH35" s="63">
        <v>1757</v>
      </c>
      <c r="BI35" s="59">
        <v>5.2631578947368416</v>
      </c>
      <c r="BJ35" s="63">
        <v>11</v>
      </c>
      <c r="BK35" s="63">
        <v>209</v>
      </c>
      <c r="BL35" s="59">
        <v>26.794258373205743</v>
      </c>
      <c r="BM35" s="63">
        <v>56</v>
      </c>
      <c r="BN35" s="63">
        <v>209</v>
      </c>
      <c r="BO35" s="59">
        <v>88.038277511961724</v>
      </c>
      <c r="BP35" s="63">
        <v>184</v>
      </c>
      <c r="BQ35" s="63">
        <v>209</v>
      </c>
      <c r="BR35" s="59">
        <v>75.909090909090907</v>
      </c>
      <c r="BS35" s="63">
        <v>167</v>
      </c>
      <c r="BT35" s="63">
        <v>220</v>
      </c>
      <c r="BU35" s="59">
        <v>26.237623762376238</v>
      </c>
      <c r="BV35" s="63">
        <v>53</v>
      </c>
      <c r="BW35" s="63">
        <v>202</v>
      </c>
      <c r="BX35" s="59">
        <v>75.247524752475243</v>
      </c>
      <c r="BY35" s="63">
        <v>152</v>
      </c>
      <c r="BZ35" s="63">
        <v>202</v>
      </c>
      <c r="CA35" s="59">
        <v>16.483516483516482</v>
      </c>
      <c r="CB35" s="63">
        <v>30</v>
      </c>
      <c r="CC35" s="63">
        <v>182</v>
      </c>
      <c r="CD35" s="59">
        <v>6.0975609756097562</v>
      </c>
      <c r="CE35" s="63">
        <v>90</v>
      </c>
      <c r="CF35" s="63">
        <v>1476</v>
      </c>
      <c r="CG35" s="59">
        <v>25.677506775067748</v>
      </c>
      <c r="CH35" s="63">
        <v>379</v>
      </c>
      <c r="CI35" s="63">
        <v>1476</v>
      </c>
      <c r="CJ35" s="59">
        <v>85.365853658536579</v>
      </c>
      <c r="CK35" s="63">
        <v>1260</v>
      </c>
      <c r="CL35" s="63">
        <v>1476</v>
      </c>
      <c r="CM35" s="59">
        <v>76.11749680715198</v>
      </c>
      <c r="CN35" s="63">
        <v>1192</v>
      </c>
      <c r="CO35" s="63">
        <v>1566</v>
      </c>
      <c r="CP35" s="59">
        <v>37.396694214876028</v>
      </c>
      <c r="CQ35" s="63">
        <v>543</v>
      </c>
      <c r="CR35" s="63">
        <v>1452</v>
      </c>
      <c r="CS35" s="59">
        <v>76.790633608815426</v>
      </c>
      <c r="CT35" s="63">
        <v>1115</v>
      </c>
      <c r="CU35" s="63">
        <v>1452</v>
      </c>
      <c r="CV35" s="59">
        <v>17.284866468842729</v>
      </c>
      <c r="CW35" s="63">
        <v>233</v>
      </c>
      <c r="CX35" s="63">
        <v>1348</v>
      </c>
      <c r="CY35" s="64">
        <v>67.450446889952204</v>
      </c>
      <c r="CZ35" s="65">
        <v>209</v>
      </c>
      <c r="DA35" s="64">
        <v>14.934623671661001</v>
      </c>
      <c r="DB35" s="64">
        <v>70.138949186991894</v>
      </c>
      <c r="DC35" s="65">
        <v>1476</v>
      </c>
      <c r="DD35" s="64">
        <v>17.8994274472489</v>
      </c>
    </row>
    <row r="36" spans="1:108" x14ac:dyDescent="0.2">
      <c r="A36" s="62" t="s">
        <v>58</v>
      </c>
      <c r="B36" s="62" t="s">
        <v>195</v>
      </c>
      <c r="C36" s="63">
        <v>94</v>
      </c>
      <c r="D36" s="63">
        <v>79</v>
      </c>
      <c r="E36" s="63">
        <v>15</v>
      </c>
      <c r="F36" s="63">
        <v>1079</v>
      </c>
      <c r="G36" s="59">
        <v>13.924050632911392</v>
      </c>
      <c r="H36" s="63">
        <v>11</v>
      </c>
      <c r="I36" s="63">
        <v>79</v>
      </c>
      <c r="J36" s="59">
        <v>12.658227848101266</v>
      </c>
      <c r="K36" s="63">
        <v>10</v>
      </c>
      <c r="L36" s="63">
        <v>79</v>
      </c>
      <c r="M36" s="59">
        <v>8.8607594936708853</v>
      </c>
      <c r="N36" s="63">
        <v>7</v>
      </c>
      <c r="O36" s="63">
        <v>79</v>
      </c>
      <c r="P36" s="59">
        <v>7.59493670886076</v>
      </c>
      <c r="Q36" s="63">
        <v>6</v>
      </c>
      <c r="R36" s="63">
        <v>79</v>
      </c>
      <c r="S36" s="59">
        <v>7.59493670886076</v>
      </c>
      <c r="T36" s="63">
        <v>6</v>
      </c>
      <c r="U36" s="63">
        <v>79</v>
      </c>
      <c r="V36" s="59">
        <v>11.39240506329114</v>
      </c>
      <c r="W36" s="63">
        <v>9</v>
      </c>
      <c r="X36" s="63">
        <v>79</v>
      </c>
      <c r="Y36" s="59">
        <v>8.8607594936708853</v>
      </c>
      <c r="Z36" s="63">
        <v>7</v>
      </c>
      <c r="AA36" s="63">
        <v>79</v>
      </c>
      <c r="AB36" s="59">
        <v>11.39240506329114</v>
      </c>
      <c r="AC36" s="63">
        <v>9</v>
      </c>
      <c r="AD36" s="63">
        <v>79</v>
      </c>
      <c r="AE36" s="59">
        <v>0</v>
      </c>
      <c r="AF36" s="63">
        <v>0</v>
      </c>
      <c r="AG36" s="63">
        <v>79</v>
      </c>
      <c r="AH36" s="59">
        <v>20</v>
      </c>
      <c r="AI36" s="63">
        <v>200</v>
      </c>
      <c r="AJ36" s="63">
        <v>1000</v>
      </c>
      <c r="AK36" s="59">
        <v>21.120689655172413</v>
      </c>
      <c r="AL36" s="63">
        <v>196</v>
      </c>
      <c r="AM36" s="63">
        <v>928</v>
      </c>
      <c r="AN36" s="59">
        <v>18.318965517241377</v>
      </c>
      <c r="AO36" s="63">
        <v>170</v>
      </c>
      <c r="AP36" s="63">
        <v>928</v>
      </c>
      <c r="AQ36" s="59">
        <v>18.211206896551722</v>
      </c>
      <c r="AR36" s="63">
        <v>169</v>
      </c>
      <c r="AS36" s="63">
        <v>928</v>
      </c>
      <c r="AT36" s="59">
        <v>11.853448275862069</v>
      </c>
      <c r="AU36" s="63">
        <v>110</v>
      </c>
      <c r="AV36" s="63">
        <v>928</v>
      </c>
      <c r="AW36" s="59">
        <v>15.193965517241379</v>
      </c>
      <c r="AX36" s="63">
        <v>141</v>
      </c>
      <c r="AY36" s="63">
        <v>928</v>
      </c>
      <c r="AZ36" s="59">
        <v>16.918103448275861</v>
      </c>
      <c r="BA36" s="63">
        <v>157</v>
      </c>
      <c r="BB36" s="63">
        <v>928</v>
      </c>
      <c r="BC36" s="59">
        <v>15.40948275862069</v>
      </c>
      <c r="BD36" s="63">
        <v>143</v>
      </c>
      <c r="BE36" s="63">
        <v>928</v>
      </c>
      <c r="BF36" s="59">
        <v>6.6000000000000005</v>
      </c>
      <c r="BG36" s="63">
        <v>66</v>
      </c>
      <c r="BH36" s="63">
        <v>1000</v>
      </c>
      <c r="BI36" s="59">
        <v>0</v>
      </c>
      <c r="BJ36" s="63">
        <v>0</v>
      </c>
      <c r="BK36" s="63">
        <v>11</v>
      </c>
      <c r="BL36" s="59">
        <v>18.181818181818183</v>
      </c>
      <c r="BM36" s="63">
        <v>2</v>
      </c>
      <c r="BN36" s="63">
        <v>11</v>
      </c>
      <c r="BO36" s="59">
        <v>90.909090909090907</v>
      </c>
      <c r="BP36" s="63">
        <v>10</v>
      </c>
      <c r="BQ36" s="63">
        <v>11</v>
      </c>
      <c r="BR36" s="59">
        <v>70</v>
      </c>
      <c r="BS36" s="63">
        <v>7</v>
      </c>
      <c r="BT36" s="63">
        <v>10</v>
      </c>
      <c r="BU36" s="59">
        <v>42.857142857142854</v>
      </c>
      <c r="BV36" s="63">
        <v>3</v>
      </c>
      <c r="BW36" s="63">
        <v>7</v>
      </c>
      <c r="BX36" s="59">
        <v>71.428571428571431</v>
      </c>
      <c r="BY36" s="63">
        <v>5</v>
      </c>
      <c r="BZ36" s="63">
        <v>7</v>
      </c>
      <c r="CA36" s="59">
        <v>33.333333333333329</v>
      </c>
      <c r="CB36" s="63">
        <v>2</v>
      </c>
      <c r="CC36" s="63">
        <v>6</v>
      </c>
      <c r="CD36" s="59">
        <v>8.0402010050251249</v>
      </c>
      <c r="CE36" s="63">
        <v>16</v>
      </c>
      <c r="CF36" s="63">
        <v>199</v>
      </c>
      <c r="CG36" s="59">
        <v>29.145728643216078</v>
      </c>
      <c r="CH36" s="63">
        <v>58</v>
      </c>
      <c r="CI36" s="63">
        <v>199</v>
      </c>
      <c r="CJ36" s="59">
        <v>85.427135678391963</v>
      </c>
      <c r="CK36" s="63">
        <v>170</v>
      </c>
      <c r="CL36" s="63">
        <v>199</v>
      </c>
      <c r="CM36" s="59">
        <v>75</v>
      </c>
      <c r="CN36" s="63">
        <v>147</v>
      </c>
      <c r="CO36" s="63">
        <v>196</v>
      </c>
      <c r="CP36" s="59">
        <v>32.352941176470587</v>
      </c>
      <c r="CQ36" s="63">
        <v>55</v>
      </c>
      <c r="CR36" s="63">
        <v>170</v>
      </c>
      <c r="CS36" s="59">
        <v>72.35294117647058</v>
      </c>
      <c r="CT36" s="63">
        <v>123</v>
      </c>
      <c r="CU36" s="63">
        <v>170</v>
      </c>
      <c r="CV36" s="59">
        <v>15.337423312883436</v>
      </c>
      <c r="CW36" s="63">
        <v>25</v>
      </c>
      <c r="CX36" s="63">
        <v>163</v>
      </c>
      <c r="CY36" s="64">
        <v>73.090909090909093</v>
      </c>
      <c r="CZ36" s="65">
        <v>11</v>
      </c>
      <c r="DA36" s="64">
        <v>14.390653532446301</v>
      </c>
      <c r="DB36" s="64">
        <v>68.013991457286394</v>
      </c>
      <c r="DC36" s="65">
        <v>199</v>
      </c>
      <c r="DD36" s="64">
        <v>17.763663735449899</v>
      </c>
    </row>
    <row r="37" spans="1:108" x14ac:dyDescent="0.2">
      <c r="A37" s="62" t="s">
        <v>55</v>
      </c>
      <c r="B37" s="62" t="s">
        <v>54</v>
      </c>
      <c r="C37" s="63">
        <v>269</v>
      </c>
      <c r="D37" s="63">
        <v>254</v>
      </c>
      <c r="E37" s="63">
        <v>15</v>
      </c>
      <c r="F37" s="63">
        <v>1570</v>
      </c>
      <c r="G37" s="59">
        <v>94.881889763779526</v>
      </c>
      <c r="H37" s="63">
        <v>241</v>
      </c>
      <c r="I37" s="63">
        <v>254</v>
      </c>
      <c r="J37" s="59">
        <v>99.606299212598429</v>
      </c>
      <c r="K37" s="63">
        <v>253</v>
      </c>
      <c r="L37" s="63">
        <v>254</v>
      </c>
      <c r="M37" s="59">
        <v>81.496062992125985</v>
      </c>
      <c r="N37" s="63">
        <v>207</v>
      </c>
      <c r="O37" s="63">
        <v>254</v>
      </c>
      <c r="P37" s="59">
        <v>87.795275590551185</v>
      </c>
      <c r="Q37" s="63">
        <v>223</v>
      </c>
      <c r="R37" s="63">
        <v>254</v>
      </c>
      <c r="S37" s="59">
        <v>40.15748031496063</v>
      </c>
      <c r="T37" s="63">
        <v>102</v>
      </c>
      <c r="U37" s="63">
        <v>254</v>
      </c>
      <c r="V37" s="59">
        <v>72.440944881889763</v>
      </c>
      <c r="W37" s="63">
        <v>184</v>
      </c>
      <c r="X37" s="63">
        <v>254</v>
      </c>
      <c r="Y37" s="59">
        <v>98.818897637795274</v>
      </c>
      <c r="Z37" s="63">
        <v>251</v>
      </c>
      <c r="AA37" s="63">
        <v>254</v>
      </c>
      <c r="AB37" s="59">
        <v>100</v>
      </c>
      <c r="AC37" s="63">
        <v>254</v>
      </c>
      <c r="AD37" s="63">
        <v>254</v>
      </c>
      <c r="AE37" s="59">
        <v>31.496062992125985</v>
      </c>
      <c r="AF37" s="63">
        <v>80</v>
      </c>
      <c r="AG37" s="63">
        <v>254</v>
      </c>
      <c r="AH37" s="59">
        <v>90.501519756838917</v>
      </c>
      <c r="AI37" s="63">
        <v>1191</v>
      </c>
      <c r="AJ37" s="63">
        <v>1316</v>
      </c>
      <c r="AK37" s="59">
        <v>99.316109422492403</v>
      </c>
      <c r="AL37" s="63">
        <v>1307</v>
      </c>
      <c r="AM37" s="63">
        <v>1316</v>
      </c>
      <c r="AN37" s="59">
        <v>78.419452887538</v>
      </c>
      <c r="AO37" s="63">
        <v>1032</v>
      </c>
      <c r="AP37" s="63">
        <v>1316</v>
      </c>
      <c r="AQ37" s="59">
        <v>81.838905775075986</v>
      </c>
      <c r="AR37" s="63">
        <v>1077</v>
      </c>
      <c r="AS37" s="63">
        <v>1316</v>
      </c>
      <c r="AT37" s="59">
        <v>39.665653495440729</v>
      </c>
      <c r="AU37" s="63">
        <v>522</v>
      </c>
      <c r="AV37" s="63">
        <v>1316</v>
      </c>
      <c r="AW37" s="59">
        <v>62.08206686930091</v>
      </c>
      <c r="AX37" s="63">
        <v>817</v>
      </c>
      <c r="AY37" s="63">
        <v>1316</v>
      </c>
      <c r="AZ37" s="59">
        <v>95.668693009118542</v>
      </c>
      <c r="BA37" s="63">
        <v>1259</v>
      </c>
      <c r="BB37" s="63">
        <v>1316</v>
      </c>
      <c r="BC37" s="59">
        <v>100</v>
      </c>
      <c r="BD37" s="63">
        <v>1316</v>
      </c>
      <c r="BE37" s="63">
        <v>1316</v>
      </c>
      <c r="BF37" s="59">
        <v>31.68693009118541</v>
      </c>
      <c r="BG37" s="63">
        <v>417</v>
      </c>
      <c r="BH37" s="63">
        <v>1316</v>
      </c>
      <c r="BI37" s="59">
        <v>5.809128630705394</v>
      </c>
      <c r="BJ37" s="63">
        <v>14</v>
      </c>
      <c r="BK37" s="63">
        <v>241</v>
      </c>
      <c r="BL37" s="59">
        <v>40.663900414937757</v>
      </c>
      <c r="BM37" s="63">
        <v>98</v>
      </c>
      <c r="BN37" s="63">
        <v>241</v>
      </c>
      <c r="BO37" s="59">
        <v>95.850622406639005</v>
      </c>
      <c r="BP37" s="63">
        <v>231</v>
      </c>
      <c r="BQ37" s="63">
        <v>241</v>
      </c>
      <c r="BR37" s="59">
        <v>65.476190476190482</v>
      </c>
      <c r="BS37" s="63">
        <v>165</v>
      </c>
      <c r="BT37" s="63">
        <v>252</v>
      </c>
      <c r="BU37" s="59">
        <v>27.536231884057973</v>
      </c>
      <c r="BV37" s="63">
        <v>57</v>
      </c>
      <c r="BW37" s="63">
        <v>207</v>
      </c>
      <c r="BX37" s="59">
        <v>69.565217391304344</v>
      </c>
      <c r="BY37" s="63">
        <v>144</v>
      </c>
      <c r="BZ37" s="63">
        <v>207</v>
      </c>
      <c r="CA37" s="59">
        <v>25.365853658536587</v>
      </c>
      <c r="CB37" s="63">
        <v>52</v>
      </c>
      <c r="CC37" s="63">
        <v>205</v>
      </c>
      <c r="CD37" s="59">
        <v>6.9023569023569031</v>
      </c>
      <c r="CE37" s="63">
        <v>82</v>
      </c>
      <c r="CF37" s="63">
        <v>1188</v>
      </c>
      <c r="CG37" s="59">
        <v>30.723905723905727</v>
      </c>
      <c r="CH37" s="63">
        <v>365</v>
      </c>
      <c r="CI37" s="63">
        <v>1188</v>
      </c>
      <c r="CJ37" s="59">
        <v>82.65993265993265</v>
      </c>
      <c r="CK37" s="63">
        <v>982</v>
      </c>
      <c r="CL37" s="63">
        <v>1188</v>
      </c>
      <c r="CM37" s="59">
        <v>61.455938697318004</v>
      </c>
      <c r="CN37" s="63">
        <v>802</v>
      </c>
      <c r="CO37" s="63">
        <v>1305</v>
      </c>
      <c r="CP37" s="59">
        <v>31.395348837209301</v>
      </c>
      <c r="CQ37" s="63">
        <v>324</v>
      </c>
      <c r="CR37" s="63">
        <v>1032</v>
      </c>
      <c r="CS37" s="59">
        <v>72.771317829457359</v>
      </c>
      <c r="CT37" s="63">
        <v>751</v>
      </c>
      <c r="CU37" s="63">
        <v>1032</v>
      </c>
      <c r="CV37" s="59">
        <v>15.13671875</v>
      </c>
      <c r="CW37" s="63">
        <v>155</v>
      </c>
      <c r="CX37" s="63">
        <v>1024</v>
      </c>
      <c r="CY37" s="64">
        <v>62.962860580912903</v>
      </c>
      <c r="CZ37" s="65">
        <v>241</v>
      </c>
      <c r="DA37" s="64">
        <v>12.1411924902162</v>
      </c>
      <c r="DB37" s="64">
        <v>69.388611952861993</v>
      </c>
      <c r="DC37" s="65">
        <v>1188</v>
      </c>
      <c r="DD37" s="64">
        <v>18.880234310186001</v>
      </c>
    </row>
    <row r="38" spans="1:108" x14ac:dyDescent="0.2">
      <c r="A38" s="62" t="s">
        <v>92</v>
      </c>
      <c r="B38" s="62" t="s">
        <v>91</v>
      </c>
      <c r="C38" s="63">
        <v>1144</v>
      </c>
      <c r="D38" s="63">
        <v>1068</v>
      </c>
      <c r="E38" s="63">
        <v>76</v>
      </c>
      <c r="F38" s="63">
        <v>3017</v>
      </c>
      <c r="G38" s="59">
        <v>94.382022471910105</v>
      </c>
      <c r="H38" s="63">
        <v>1008</v>
      </c>
      <c r="I38" s="63">
        <v>1068</v>
      </c>
      <c r="J38" s="59">
        <v>96.532333645735719</v>
      </c>
      <c r="K38" s="63">
        <v>1030</v>
      </c>
      <c r="L38" s="63">
        <v>1067</v>
      </c>
      <c r="M38" s="59">
        <v>86.785379568884721</v>
      </c>
      <c r="N38" s="63">
        <v>926</v>
      </c>
      <c r="O38" s="63">
        <v>1067</v>
      </c>
      <c r="P38" s="59">
        <v>89.784442361761947</v>
      </c>
      <c r="Q38" s="63">
        <v>958</v>
      </c>
      <c r="R38" s="63">
        <v>1067</v>
      </c>
      <c r="S38" s="59">
        <v>44.98594189315839</v>
      </c>
      <c r="T38" s="63">
        <v>480</v>
      </c>
      <c r="U38" s="63">
        <v>1067</v>
      </c>
      <c r="V38" s="59">
        <v>25.679475164011244</v>
      </c>
      <c r="W38" s="63">
        <v>274</v>
      </c>
      <c r="X38" s="63">
        <v>1067</v>
      </c>
      <c r="Y38" s="59">
        <v>96.251171508903468</v>
      </c>
      <c r="Z38" s="63">
        <v>1027</v>
      </c>
      <c r="AA38" s="63">
        <v>1067</v>
      </c>
      <c r="AB38" s="59">
        <v>75.538894095595126</v>
      </c>
      <c r="AC38" s="63">
        <v>806</v>
      </c>
      <c r="AD38" s="63">
        <v>1067</v>
      </c>
      <c r="AE38" s="59">
        <v>18.071161048689138</v>
      </c>
      <c r="AF38" s="63">
        <v>193</v>
      </c>
      <c r="AG38" s="63">
        <v>1068</v>
      </c>
      <c r="AH38" s="59">
        <v>91.99589533093895</v>
      </c>
      <c r="AI38" s="63">
        <v>1793</v>
      </c>
      <c r="AJ38" s="63">
        <v>1949</v>
      </c>
      <c r="AK38" s="59">
        <v>89.017660044150119</v>
      </c>
      <c r="AL38" s="63">
        <v>1613</v>
      </c>
      <c r="AM38" s="63">
        <v>1812</v>
      </c>
      <c r="AN38" s="59">
        <v>83.333333333333343</v>
      </c>
      <c r="AO38" s="63">
        <v>1510</v>
      </c>
      <c r="AP38" s="63">
        <v>1812</v>
      </c>
      <c r="AQ38" s="59">
        <v>86.037527593818979</v>
      </c>
      <c r="AR38" s="63">
        <v>1559</v>
      </c>
      <c r="AS38" s="63">
        <v>1812</v>
      </c>
      <c r="AT38" s="59">
        <v>40.12141280353201</v>
      </c>
      <c r="AU38" s="63">
        <v>727</v>
      </c>
      <c r="AV38" s="63">
        <v>1812</v>
      </c>
      <c r="AW38" s="59">
        <v>34.492273730684325</v>
      </c>
      <c r="AX38" s="63">
        <v>625</v>
      </c>
      <c r="AY38" s="63">
        <v>1812</v>
      </c>
      <c r="AZ38" s="59">
        <v>93.984547461368649</v>
      </c>
      <c r="BA38" s="63">
        <v>1703</v>
      </c>
      <c r="BB38" s="63">
        <v>1812</v>
      </c>
      <c r="BC38" s="59">
        <v>80.739514348785875</v>
      </c>
      <c r="BD38" s="63">
        <v>1463</v>
      </c>
      <c r="BE38" s="63">
        <v>1812</v>
      </c>
      <c r="BF38" s="59">
        <v>24.26885582349923</v>
      </c>
      <c r="BG38" s="63">
        <v>473</v>
      </c>
      <c r="BH38" s="63">
        <v>1949</v>
      </c>
      <c r="BI38" s="59">
        <v>8.3333333333333321</v>
      </c>
      <c r="BJ38" s="63">
        <v>84</v>
      </c>
      <c r="BK38" s="63">
        <v>1008</v>
      </c>
      <c r="BL38" s="59">
        <v>31.150793650793652</v>
      </c>
      <c r="BM38" s="63">
        <v>314</v>
      </c>
      <c r="BN38" s="63">
        <v>1008</v>
      </c>
      <c r="BO38" s="59">
        <v>88.69047619047619</v>
      </c>
      <c r="BP38" s="63">
        <v>894</v>
      </c>
      <c r="BQ38" s="63">
        <v>1008</v>
      </c>
      <c r="BR38" s="59">
        <v>80.466472303206999</v>
      </c>
      <c r="BS38" s="63">
        <v>828</v>
      </c>
      <c r="BT38" s="63">
        <v>1029</v>
      </c>
      <c r="BU38" s="59">
        <v>26.889848812095028</v>
      </c>
      <c r="BV38" s="63">
        <v>249</v>
      </c>
      <c r="BW38" s="63">
        <v>926</v>
      </c>
      <c r="BX38" s="59">
        <v>70.626349892008648</v>
      </c>
      <c r="BY38" s="63">
        <v>654</v>
      </c>
      <c r="BZ38" s="63">
        <v>926</v>
      </c>
      <c r="CA38" s="59">
        <v>19.780219780219781</v>
      </c>
      <c r="CB38" s="63">
        <v>180</v>
      </c>
      <c r="CC38" s="63">
        <v>910</v>
      </c>
      <c r="CD38" s="59">
        <v>9.994416527079844</v>
      </c>
      <c r="CE38" s="63">
        <v>179</v>
      </c>
      <c r="CF38" s="63">
        <v>1791</v>
      </c>
      <c r="CG38" s="59">
        <v>30.150753768844218</v>
      </c>
      <c r="CH38" s="63">
        <v>540</v>
      </c>
      <c r="CI38" s="63">
        <v>1791</v>
      </c>
      <c r="CJ38" s="59">
        <v>82.132886655499732</v>
      </c>
      <c r="CK38" s="63">
        <v>1471</v>
      </c>
      <c r="CL38" s="63">
        <v>1791</v>
      </c>
      <c r="CM38" s="59">
        <v>78.487290762554252</v>
      </c>
      <c r="CN38" s="63">
        <v>1266</v>
      </c>
      <c r="CO38" s="63">
        <v>1613</v>
      </c>
      <c r="CP38" s="59">
        <v>34.569536423841058</v>
      </c>
      <c r="CQ38" s="63">
        <v>522</v>
      </c>
      <c r="CR38" s="63">
        <v>1510</v>
      </c>
      <c r="CS38" s="59">
        <v>72.317880794701978</v>
      </c>
      <c r="CT38" s="63">
        <v>1092</v>
      </c>
      <c r="CU38" s="63">
        <v>1510</v>
      </c>
      <c r="CV38" s="59">
        <v>21.297509829619919</v>
      </c>
      <c r="CW38" s="63">
        <v>325</v>
      </c>
      <c r="CX38" s="63">
        <v>1526</v>
      </c>
      <c r="CY38" s="64">
        <v>67.151686507936503</v>
      </c>
      <c r="CZ38" s="65">
        <v>1008</v>
      </c>
      <c r="DA38" s="64">
        <v>16.193075902454702</v>
      </c>
      <c r="DB38" s="64">
        <v>69.694483807928506</v>
      </c>
      <c r="DC38" s="65">
        <v>1791</v>
      </c>
      <c r="DD38" s="64">
        <v>20.234908605438001</v>
      </c>
    </row>
    <row r="39" spans="1:108" x14ac:dyDescent="0.2">
      <c r="A39" s="62" t="s">
        <v>135</v>
      </c>
      <c r="B39" s="62" t="s">
        <v>85</v>
      </c>
      <c r="C39" s="63">
        <v>186</v>
      </c>
      <c r="D39" s="63">
        <v>73</v>
      </c>
      <c r="E39" s="63">
        <v>113</v>
      </c>
      <c r="F39" s="63">
        <v>1336</v>
      </c>
      <c r="G39" s="59">
        <v>94.520547945205479</v>
      </c>
      <c r="H39" s="63">
        <v>69</v>
      </c>
      <c r="I39" s="63">
        <v>73</v>
      </c>
      <c r="J39" s="59">
        <v>75</v>
      </c>
      <c r="K39" s="63">
        <v>48</v>
      </c>
      <c r="L39" s="63">
        <v>64</v>
      </c>
      <c r="M39" s="59">
        <v>95.3125</v>
      </c>
      <c r="N39" s="63">
        <v>61</v>
      </c>
      <c r="O39" s="63">
        <v>64</v>
      </c>
      <c r="P39" s="59">
        <v>98.4375</v>
      </c>
      <c r="Q39" s="63">
        <v>63</v>
      </c>
      <c r="R39" s="63">
        <v>64</v>
      </c>
      <c r="S39" s="59">
        <v>73.4375</v>
      </c>
      <c r="T39" s="63">
        <v>47</v>
      </c>
      <c r="U39" s="63">
        <v>64</v>
      </c>
      <c r="V39" s="59">
        <v>18.75</v>
      </c>
      <c r="W39" s="63">
        <v>12</v>
      </c>
      <c r="X39" s="63">
        <v>64</v>
      </c>
      <c r="Y39" s="59">
        <v>78.125</v>
      </c>
      <c r="Z39" s="63">
        <v>50</v>
      </c>
      <c r="AA39" s="63">
        <v>64</v>
      </c>
      <c r="AB39" s="59">
        <v>75</v>
      </c>
      <c r="AC39" s="63">
        <v>48</v>
      </c>
      <c r="AD39" s="63">
        <v>64</v>
      </c>
      <c r="AE39" s="59">
        <v>24.657534246575342</v>
      </c>
      <c r="AF39" s="63">
        <v>18</v>
      </c>
      <c r="AG39" s="63">
        <v>73</v>
      </c>
      <c r="AH39" s="59">
        <v>97.307996832937448</v>
      </c>
      <c r="AI39" s="63">
        <v>1229</v>
      </c>
      <c r="AJ39" s="63">
        <v>1263</v>
      </c>
      <c r="AK39" s="59">
        <v>80.759275237273513</v>
      </c>
      <c r="AL39" s="63">
        <v>936</v>
      </c>
      <c r="AM39" s="63">
        <v>1159</v>
      </c>
      <c r="AN39" s="59">
        <v>91.716997411561692</v>
      </c>
      <c r="AO39" s="63">
        <v>1063</v>
      </c>
      <c r="AP39" s="63">
        <v>1159</v>
      </c>
      <c r="AQ39" s="59">
        <v>96.031061259706647</v>
      </c>
      <c r="AR39" s="63">
        <v>1113</v>
      </c>
      <c r="AS39" s="63">
        <v>1159</v>
      </c>
      <c r="AT39" s="59">
        <v>75.496117342536678</v>
      </c>
      <c r="AU39" s="63">
        <v>875</v>
      </c>
      <c r="AV39" s="63">
        <v>1159</v>
      </c>
      <c r="AW39" s="59">
        <v>20.793787748058669</v>
      </c>
      <c r="AX39" s="63">
        <v>241</v>
      </c>
      <c r="AY39" s="63">
        <v>1159</v>
      </c>
      <c r="AZ39" s="59">
        <v>78.861087144089737</v>
      </c>
      <c r="BA39" s="63">
        <v>914</v>
      </c>
      <c r="BB39" s="63">
        <v>1159</v>
      </c>
      <c r="BC39" s="59">
        <v>74.978429680759277</v>
      </c>
      <c r="BD39" s="63">
        <v>869</v>
      </c>
      <c r="BE39" s="63">
        <v>1159</v>
      </c>
      <c r="BF39" s="59">
        <v>21.219319081551859</v>
      </c>
      <c r="BG39" s="63">
        <v>268</v>
      </c>
      <c r="BH39" s="63">
        <v>1263</v>
      </c>
      <c r="BI39" s="59">
        <v>2.8985507246376812</v>
      </c>
      <c r="BJ39" s="63">
        <v>2</v>
      </c>
      <c r="BK39" s="63">
        <v>69</v>
      </c>
      <c r="BL39" s="59">
        <v>18.840579710144929</v>
      </c>
      <c r="BM39" s="63">
        <v>13</v>
      </c>
      <c r="BN39" s="63">
        <v>69</v>
      </c>
      <c r="BO39" s="59">
        <v>72.463768115942031</v>
      </c>
      <c r="BP39" s="63">
        <v>50</v>
      </c>
      <c r="BQ39" s="63">
        <v>69</v>
      </c>
      <c r="BR39" s="59">
        <v>54.166666666666664</v>
      </c>
      <c r="BS39" s="63">
        <v>26</v>
      </c>
      <c r="BT39" s="63">
        <v>48</v>
      </c>
      <c r="BU39" s="59">
        <v>20</v>
      </c>
      <c r="BV39" s="63">
        <v>12</v>
      </c>
      <c r="BW39" s="63">
        <v>60</v>
      </c>
      <c r="BX39" s="59">
        <v>80</v>
      </c>
      <c r="BY39" s="63">
        <v>48</v>
      </c>
      <c r="BZ39" s="63">
        <v>60</v>
      </c>
      <c r="CA39" s="59">
        <v>9.2592592592592595</v>
      </c>
      <c r="CB39" s="63">
        <v>5</v>
      </c>
      <c r="CC39" s="63">
        <v>54</v>
      </c>
      <c r="CD39" s="59">
        <v>3.2599837000814995</v>
      </c>
      <c r="CE39" s="63">
        <v>40</v>
      </c>
      <c r="CF39" s="63">
        <v>1227</v>
      </c>
      <c r="CG39" s="59">
        <v>19.070904645476773</v>
      </c>
      <c r="CH39" s="63">
        <v>234</v>
      </c>
      <c r="CI39" s="63">
        <v>1227</v>
      </c>
      <c r="CJ39" s="59">
        <v>71.556642216788916</v>
      </c>
      <c r="CK39" s="63">
        <v>878</v>
      </c>
      <c r="CL39" s="63">
        <v>1227</v>
      </c>
      <c r="CM39" s="59">
        <v>64.415862808145761</v>
      </c>
      <c r="CN39" s="63">
        <v>601</v>
      </c>
      <c r="CO39" s="63">
        <v>933</v>
      </c>
      <c r="CP39" s="59">
        <v>26.741996233521657</v>
      </c>
      <c r="CQ39" s="63">
        <v>284</v>
      </c>
      <c r="CR39" s="63">
        <v>1062</v>
      </c>
      <c r="CS39" s="59">
        <v>69.114877589453855</v>
      </c>
      <c r="CT39" s="63">
        <v>734</v>
      </c>
      <c r="CU39" s="63">
        <v>1062</v>
      </c>
      <c r="CV39" s="59">
        <v>10.791366906474821</v>
      </c>
      <c r="CW39" s="63">
        <v>105</v>
      </c>
      <c r="CX39" s="63">
        <v>973</v>
      </c>
      <c r="CY39" s="64">
        <v>75.078260869565199</v>
      </c>
      <c r="CZ39" s="65">
        <v>69</v>
      </c>
      <c r="DA39" s="64">
        <v>18.509193816978598</v>
      </c>
      <c r="DB39" s="64">
        <v>76.943602281988504</v>
      </c>
      <c r="DC39" s="65">
        <v>1227</v>
      </c>
      <c r="DD39" s="64">
        <v>21.4400521900067</v>
      </c>
    </row>
    <row r="40" spans="1:108" x14ac:dyDescent="0.2">
      <c r="A40" s="62" t="s">
        <v>100</v>
      </c>
      <c r="B40" s="62" t="s">
        <v>99</v>
      </c>
      <c r="C40" s="63">
        <v>157</v>
      </c>
      <c r="D40" s="63">
        <v>150</v>
      </c>
      <c r="E40" s="63">
        <v>7</v>
      </c>
      <c r="F40" s="63">
        <v>2297</v>
      </c>
      <c r="G40" s="59">
        <v>98.666666666666671</v>
      </c>
      <c r="H40" s="63">
        <v>148</v>
      </c>
      <c r="I40" s="63">
        <v>150</v>
      </c>
      <c r="J40" s="59">
        <v>96.666666666666671</v>
      </c>
      <c r="K40" s="63">
        <v>145</v>
      </c>
      <c r="L40" s="63">
        <v>150</v>
      </c>
      <c r="M40" s="59">
        <v>92.666666666666657</v>
      </c>
      <c r="N40" s="63">
        <v>139</v>
      </c>
      <c r="O40" s="63">
        <v>150</v>
      </c>
      <c r="P40" s="59">
        <v>96</v>
      </c>
      <c r="Q40" s="63">
        <v>144</v>
      </c>
      <c r="R40" s="63">
        <v>150</v>
      </c>
      <c r="S40" s="59">
        <v>76.666666666666671</v>
      </c>
      <c r="T40" s="63">
        <v>115</v>
      </c>
      <c r="U40" s="63">
        <v>150</v>
      </c>
      <c r="V40" s="59">
        <v>54</v>
      </c>
      <c r="W40" s="63">
        <v>81</v>
      </c>
      <c r="X40" s="63">
        <v>150</v>
      </c>
      <c r="Y40" s="59">
        <v>94.666666666666671</v>
      </c>
      <c r="Z40" s="63">
        <v>142</v>
      </c>
      <c r="AA40" s="63">
        <v>150</v>
      </c>
      <c r="AB40" s="59">
        <v>93.333333333333329</v>
      </c>
      <c r="AC40" s="63">
        <v>140</v>
      </c>
      <c r="AD40" s="63">
        <v>150</v>
      </c>
      <c r="AE40" s="59">
        <v>40</v>
      </c>
      <c r="AF40" s="63">
        <v>60</v>
      </c>
      <c r="AG40" s="63">
        <v>150</v>
      </c>
      <c r="AH40" s="59">
        <v>87.2845831392641</v>
      </c>
      <c r="AI40" s="63">
        <v>1874</v>
      </c>
      <c r="AJ40" s="63">
        <v>2147</v>
      </c>
      <c r="AK40" s="59">
        <v>69.53889147647881</v>
      </c>
      <c r="AL40" s="63">
        <v>1493</v>
      </c>
      <c r="AM40" s="63">
        <v>2147</v>
      </c>
      <c r="AN40" s="59">
        <v>79.040521658127616</v>
      </c>
      <c r="AO40" s="63">
        <v>1697</v>
      </c>
      <c r="AP40" s="63">
        <v>2147</v>
      </c>
      <c r="AQ40" s="59">
        <v>86.399627387051709</v>
      </c>
      <c r="AR40" s="63">
        <v>1855</v>
      </c>
      <c r="AS40" s="63">
        <v>2147</v>
      </c>
      <c r="AT40" s="59">
        <v>61.155100139729853</v>
      </c>
      <c r="AU40" s="63">
        <v>1313</v>
      </c>
      <c r="AV40" s="63">
        <v>2147</v>
      </c>
      <c r="AW40" s="59">
        <v>50.861667442943649</v>
      </c>
      <c r="AX40" s="63">
        <v>1092</v>
      </c>
      <c r="AY40" s="63">
        <v>2147</v>
      </c>
      <c r="AZ40" s="59">
        <v>63.390777829529576</v>
      </c>
      <c r="BA40" s="63">
        <v>1361</v>
      </c>
      <c r="BB40" s="63">
        <v>2147</v>
      </c>
      <c r="BC40" s="59">
        <v>64.881229622729393</v>
      </c>
      <c r="BD40" s="63">
        <v>1393</v>
      </c>
      <c r="BE40" s="63">
        <v>2147</v>
      </c>
      <c r="BF40" s="59">
        <v>30.64741499767117</v>
      </c>
      <c r="BG40" s="63">
        <v>658</v>
      </c>
      <c r="BH40" s="63">
        <v>2147</v>
      </c>
      <c r="BI40" s="59">
        <v>7.4829931972789119</v>
      </c>
      <c r="BJ40" s="63">
        <v>11</v>
      </c>
      <c r="BK40" s="63">
        <v>147</v>
      </c>
      <c r="BL40" s="59">
        <v>31.972789115646261</v>
      </c>
      <c r="BM40" s="63">
        <v>47</v>
      </c>
      <c r="BN40" s="63">
        <v>147</v>
      </c>
      <c r="BO40" s="59">
        <v>85.714285714285708</v>
      </c>
      <c r="BP40" s="63">
        <v>126</v>
      </c>
      <c r="BQ40" s="63">
        <v>147</v>
      </c>
      <c r="BR40" s="59">
        <v>77.241379310344826</v>
      </c>
      <c r="BS40" s="63">
        <v>112</v>
      </c>
      <c r="BT40" s="63">
        <v>145</v>
      </c>
      <c r="BU40" s="59">
        <v>35.97122302158273</v>
      </c>
      <c r="BV40" s="63">
        <v>50</v>
      </c>
      <c r="BW40" s="63">
        <v>139</v>
      </c>
      <c r="BX40" s="59">
        <v>78.417266187050359</v>
      </c>
      <c r="BY40" s="63">
        <v>109</v>
      </c>
      <c r="BZ40" s="63">
        <v>139</v>
      </c>
      <c r="CA40" s="59">
        <v>21.323529411764707</v>
      </c>
      <c r="CB40" s="63">
        <v>29</v>
      </c>
      <c r="CC40" s="63">
        <v>136</v>
      </c>
      <c r="CD40" s="59">
        <v>8.0748663101604272</v>
      </c>
      <c r="CE40" s="63">
        <v>151</v>
      </c>
      <c r="CF40" s="63">
        <v>1870</v>
      </c>
      <c r="CG40" s="59">
        <v>25.133689839572192</v>
      </c>
      <c r="CH40" s="63">
        <v>470</v>
      </c>
      <c r="CI40" s="63">
        <v>1870</v>
      </c>
      <c r="CJ40" s="59">
        <v>80.427807486631025</v>
      </c>
      <c r="CK40" s="63">
        <v>1504</v>
      </c>
      <c r="CL40" s="63">
        <v>1870</v>
      </c>
      <c r="CM40" s="59">
        <v>77.026121902210306</v>
      </c>
      <c r="CN40" s="63">
        <v>1150</v>
      </c>
      <c r="CO40" s="63">
        <v>1493</v>
      </c>
      <c r="CP40" s="59">
        <v>29.463759575721859</v>
      </c>
      <c r="CQ40" s="63">
        <v>500</v>
      </c>
      <c r="CR40" s="63">
        <v>1697</v>
      </c>
      <c r="CS40" s="59">
        <v>70.536240424278134</v>
      </c>
      <c r="CT40" s="63">
        <v>1197</v>
      </c>
      <c r="CU40" s="63">
        <v>1697</v>
      </c>
      <c r="CV40" s="59">
        <v>13.597513597513597</v>
      </c>
      <c r="CW40" s="63">
        <v>175</v>
      </c>
      <c r="CX40" s="63">
        <v>1287</v>
      </c>
      <c r="CY40" s="64">
        <v>67.436900680272103</v>
      </c>
      <c r="CZ40" s="65">
        <v>147</v>
      </c>
      <c r="DA40" s="64">
        <v>16.278294358441499</v>
      </c>
      <c r="DB40" s="64">
        <v>71.202719090909099</v>
      </c>
      <c r="DC40" s="65">
        <v>1870</v>
      </c>
      <c r="DD40" s="64">
        <v>19.3846437686319</v>
      </c>
    </row>
    <row r="41" spans="1:108" x14ac:dyDescent="0.2">
      <c r="A41" s="62" t="s">
        <v>94</v>
      </c>
      <c r="B41" s="62" t="s">
        <v>93</v>
      </c>
      <c r="C41" s="63">
        <v>112</v>
      </c>
      <c r="D41" s="63">
        <v>101</v>
      </c>
      <c r="E41" s="63">
        <v>11</v>
      </c>
      <c r="F41" s="63">
        <v>1830</v>
      </c>
      <c r="G41" s="59">
        <v>91.089108910891099</v>
      </c>
      <c r="H41" s="63">
        <v>92</v>
      </c>
      <c r="I41" s="63">
        <v>101</v>
      </c>
      <c r="J41" s="59">
        <v>91.089108910891099</v>
      </c>
      <c r="K41" s="63">
        <v>92</v>
      </c>
      <c r="L41" s="63">
        <v>101</v>
      </c>
      <c r="M41" s="59">
        <v>54.455445544554458</v>
      </c>
      <c r="N41" s="63">
        <v>55</v>
      </c>
      <c r="O41" s="63">
        <v>101</v>
      </c>
      <c r="P41" s="59">
        <v>56.435643564356432</v>
      </c>
      <c r="Q41" s="63">
        <v>57</v>
      </c>
      <c r="R41" s="63">
        <v>101</v>
      </c>
      <c r="S41" s="59">
        <v>35.64356435643564</v>
      </c>
      <c r="T41" s="63">
        <v>36</v>
      </c>
      <c r="U41" s="63">
        <v>101</v>
      </c>
      <c r="V41" s="59">
        <v>70.297029702970292</v>
      </c>
      <c r="W41" s="63">
        <v>71</v>
      </c>
      <c r="X41" s="63">
        <v>101</v>
      </c>
      <c r="Y41" s="59">
        <v>89.10891089108911</v>
      </c>
      <c r="Z41" s="63">
        <v>90</v>
      </c>
      <c r="AA41" s="63">
        <v>101</v>
      </c>
      <c r="AB41" s="59">
        <v>81.188118811881196</v>
      </c>
      <c r="AC41" s="63">
        <v>82</v>
      </c>
      <c r="AD41" s="63">
        <v>101</v>
      </c>
      <c r="AE41" s="59">
        <v>24.752475247524753</v>
      </c>
      <c r="AF41" s="63">
        <v>25</v>
      </c>
      <c r="AG41" s="63">
        <v>101</v>
      </c>
      <c r="AH41" s="59">
        <v>80.393290919606713</v>
      </c>
      <c r="AI41" s="63">
        <v>1390</v>
      </c>
      <c r="AJ41" s="63">
        <v>1729</v>
      </c>
      <c r="AK41" s="59">
        <v>78.311162521688843</v>
      </c>
      <c r="AL41" s="63">
        <v>1354</v>
      </c>
      <c r="AM41" s="63">
        <v>1729</v>
      </c>
      <c r="AN41" s="59">
        <v>46.096009253903993</v>
      </c>
      <c r="AO41" s="63">
        <v>797</v>
      </c>
      <c r="AP41" s="63">
        <v>1729</v>
      </c>
      <c r="AQ41" s="59">
        <v>51.648351648351657</v>
      </c>
      <c r="AR41" s="63">
        <v>893</v>
      </c>
      <c r="AS41" s="63">
        <v>1729</v>
      </c>
      <c r="AT41" s="59">
        <v>31.810294968189705</v>
      </c>
      <c r="AU41" s="63">
        <v>550</v>
      </c>
      <c r="AV41" s="63">
        <v>1729</v>
      </c>
      <c r="AW41" s="59">
        <v>65.702718334297288</v>
      </c>
      <c r="AX41" s="63">
        <v>1136</v>
      </c>
      <c r="AY41" s="63">
        <v>1729</v>
      </c>
      <c r="AZ41" s="59">
        <v>75.708502024291505</v>
      </c>
      <c r="BA41" s="63">
        <v>1309</v>
      </c>
      <c r="BB41" s="63">
        <v>1729</v>
      </c>
      <c r="BC41" s="59">
        <v>74.609600925390396</v>
      </c>
      <c r="BD41" s="63">
        <v>1290</v>
      </c>
      <c r="BE41" s="63">
        <v>1729</v>
      </c>
      <c r="BF41" s="59">
        <v>22.209369577790632</v>
      </c>
      <c r="BG41" s="63">
        <v>384</v>
      </c>
      <c r="BH41" s="63">
        <v>1729</v>
      </c>
      <c r="BI41" s="59">
        <v>6.5217391304347823</v>
      </c>
      <c r="BJ41" s="63">
        <v>6</v>
      </c>
      <c r="BK41" s="63">
        <v>92</v>
      </c>
      <c r="BL41" s="59">
        <v>34.782608695652172</v>
      </c>
      <c r="BM41" s="63">
        <v>32</v>
      </c>
      <c r="BN41" s="63">
        <v>92</v>
      </c>
      <c r="BO41" s="59">
        <v>93.478260869565219</v>
      </c>
      <c r="BP41" s="63">
        <v>86</v>
      </c>
      <c r="BQ41" s="63">
        <v>92</v>
      </c>
      <c r="BR41" s="59">
        <v>67.391304347826093</v>
      </c>
      <c r="BS41" s="63">
        <v>62</v>
      </c>
      <c r="BT41" s="63">
        <v>92</v>
      </c>
      <c r="BU41" s="59">
        <v>38.181818181818187</v>
      </c>
      <c r="BV41" s="63">
        <v>21</v>
      </c>
      <c r="BW41" s="63">
        <v>55</v>
      </c>
      <c r="BX41" s="59">
        <v>78.181818181818187</v>
      </c>
      <c r="BY41" s="63">
        <v>43</v>
      </c>
      <c r="BZ41" s="63">
        <v>55</v>
      </c>
      <c r="CA41" s="59">
        <v>27.27272727272727</v>
      </c>
      <c r="CB41" s="63">
        <v>15</v>
      </c>
      <c r="CC41" s="63">
        <v>55</v>
      </c>
      <c r="CD41" s="59">
        <v>9.877433309300649</v>
      </c>
      <c r="CE41" s="63">
        <v>137</v>
      </c>
      <c r="CF41" s="63">
        <v>1387</v>
      </c>
      <c r="CG41" s="59">
        <v>33.886085075702951</v>
      </c>
      <c r="CH41" s="63">
        <v>470</v>
      </c>
      <c r="CI41" s="63">
        <v>1387</v>
      </c>
      <c r="CJ41" s="59">
        <v>85.147801009372742</v>
      </c>
      <c r="CK41" s="63">
        <v>1181</v>
      </c>
      <c r="CL41" s="63">
        <v>1387</v>
      </c>
      <c r="CM41" s="59">
        <v>62.721893491124256</v>
      </c>
      <c r="CN41" s="63">
        <v>848</v>
      </c>
      <c r="CO41" s="63">
        <v>1352</v>
      </c>
      <c r="CP41" s="59">
        <v>31.242158092848182</v>
      </c>
      <c r="CQ41" s="63">
        <v>249</v>
      </c>
      <c r="CR41" s="63">
        <v>797</v>
      </c>
      <c r="CS41" s="59">
        <v>74.529485570890841</v>
      </c>
      <c r="CT41" s="63">
        <v>594</v>
      </c>
      <c r="CU41" s="63">
        <v>797</v>
      </c>
      <c r="CV41" s="59">
        <v>20.110957004160888</v>
      </c>
      <c r="CW41" s="63">
        <v>145</v>
      </c>
      <c r="CX41" s="63">
        <v>721</v>
      </c>
      <c r="CY41" s="64">
        <v>64.325000000000003</v>
      </c>
      <c r="CZ41" s="65">
        <v>92</v>
      </c>
      <c r="DA41" s="64">
        <v>12.682987003882801</v>
      </c>
      <c r="DB41" s="64">
        <v>67.930819538572393</v>
      </c>
      <c r="DC41" s="65">
        <v>1387</v>
      </c>
      <c r="DD41" s="64">
        <v>19.057897851797701</v>
      </c>
    </row>
    <row r="42" spans="1:108" x14ac:dyDescent="0.2">
      <c r="A42" s="62" t="s">
        <v>53</v>
      </c>
      <c r="B42" s="62" t="s">
        <v>52</v>
      </c>
      <c r="C42" s="63">
        <v>10</v>
      </c>
      <c r="D42" s="63">
        <v>7</v>
      </c>
      <c r="E42" s="63">
        <v>3</v>
      </c>
      <c r="F42" s="63">
        <v>279</v>
      </c>
      <c r="G42" s="59">
        <v>57.142857142857139</v>
      </c>
      <c r="H42" s="63">
        <v>4</v>
      </c>
      <c r="I42" s="63">
        <v>7</v>
      </c>
      <c r="J42" s="59">
        <v>71.428571428571431</v>
      </c>
      <c r="K42" s="63">
        <v>5</v>
      </c>
      <c r="L42" s="63">
        <v>7</v>
      </c>
      <c r="M42" s="59">
        <v>42.857142857142854</v>
      </c>
      <c r="N42" s="63">
        <v>3</v>
      </c>
      <c r="O42" s="63">
        <v>7</v>
      </c>
      <c r="P42" s="59">
        <v>42.857142857142854</v>
      </c>
      <c r="Q42" s="63">
        <v>3</v>
      </c>
      <c r="R42" s="63">
        <v>7</v>
      </c>
      <c r="S42" s="59">
        <v>42.857142857142854</v>
      </c>
      <c r="T42" s="63">
        <v>3</v>
      </c>
      <c r="U42" s="63">
        <v>7</v>
      </c>
      <c r="V42" s="59">
        <v>42.857142857142854</v>
      </c>
      <c r="W42" s="63">
        <v>3</v>
      </c>
      <c r="X42" s="63">
        <v>7</v>
      </c>
      <c r="Y42" s="59">
        <v>85.714285714285708</v>
      </c>
      <c r="Z42" s="63">
        <v>6</v>
      </c>
      <c r="AA42" s="63">
        <v>7</v>
      </c>
      <c r="AB42" s="59">
        <v>71.428571428571431</v>
      </c>
      <c r="AC42" s="63">
        <v>5</v>
      </c>
      <c r="AD42" s="63">
        <v>7</v>
      </c>
      <c r="AE42" s="59">
        <v>28.571428571428569</v>
      </c>
      <c r="AF42" s="63">
        <v>2</v>
      </c>
      <c r="AG42" s="63">
        <v>7</v>
      </c>
      <c r="AH42" s="59">
        <v>87.867647058823522</v>
      </c>
      <c r="AI42" s="63">
        <v>239</v>
      </c>
      <c r="AJ42" s="63">
        <v>272</v>
      </c>
      <c r="AK42" s="59">
        <v>87.5</v>
      </c>
      <c r="AL42" s="63">
        <v>238</v>
      </c>
      <c r="AM42" s="63">
        <v>272</v>
      </c>
      <c r="AN42" s="59">
        <v>80.514705882352942</v>
      </c>
      <c r="AO42" s="63">
        <v>219</v>
      </c>
      <c r="AP42" s="63">
        <v>272</v>
      </c>
      <c r="AQ42" s="59">
        <v>83.82352941176471</v>
      </c>
      <c r="AR42" s="63">
        <v>228</v>
      </c>
      <c r="AS42" s="63">
        <v>272</v>
      </c>
      <c r="AT42" s="59">
        <v>53.67647058823529</v>
      </c>
      <c r="AU42" s="63">
        <v>146</v>
      </c>
      <c r="AV42" s="63">
        <v>272</v>
      </c>
      <c r="AW42" s="59">
        <v>70.955882352941174</v>
      </c>
      <c r="AX42" s="63">
        <v>193</v>
      </c>
      <c r="AY42" s="63">
        <v>272</v>
      </c>
      <c r="AZ42" s="59">
        <v>71.691176470588232</v>
      </c>
      <c r="BA42" s="63">
        <v>195</v>
      </c>
      <c r="BB42" s="63">
        <v>272</v>
      </c>
      <c r="BC42" s="59">
        <v>78.308823529411768</v>
      </c>
      <c r="BD42" s="63">
        <v>213</v>
      </c>
      <c r="BE42" s="63">
        <v>272</v>
      </c>
      <c r="BF42" s="59">
        <v>36.764705882352942</v>
      </c>
      <c r="BG42" s="63">
        <v>100</v>
      </c>
      <c r="BH42" s="63">
        <v>272</v>
      </c>
      <c r="BI42" s="59">
        <v>0</v>
      </c>
      <c r="BJ42" s="63">
        <v>0</v>
      </c>
      <c r="BK42" s="63">
        <v>4</v>
      </c>
      <c r="BL42" s="59">
        <v>25</v>
      </c>
      <c r="BM42" s="63">
        <v>1</v>
      </c>
      <c r="BN42" s="63">
        <v>4</v>
      </c>
      <c r="BO42" s="59">
        <v>100</v>
      </c>
      <c r="BP42" s="63">
        <v>4</v>
      </c>
      <c r="BQ42" s="63">
        <v>4</v>
      </c>
      <c r="BR42" s="59">
        <v>80</v>
      </c>
      <c r="BS42" s="63">
        <v>4</v>
      </c>
      <c r="BT42" s="63">
        <v>5</v>
      </c>
      <c r="BU42" s="59">
        <v>0</v>
      </c>
      <c r="BV42" s="63">
        <v>0</v>
      </c>
      <c r="BW42" s="63">
        <v>3</v>
      </c>
      <c r="BX42" s="59">
        <v>66.666666666666657</v>
      </c>
      <c r="BY42" s="63">
        <v>2</v>
      </c>
      <c r="BZ42" s="63">
        <v>3</v>
      </c>
      <c r="CA42" s="59">
        <v>33.333333333333329</v>
      </c>
      <c r="CB42" s="63">
        <v>1</v>
      </c>
      <c r="CC42" s="63">
        <v>3</v>
      </c>
      <c r="CD42" s="59">
        <v>7.5313807531380759</v>
      </c>
      <c r="CE42" s="63">
        <v>18</v>
      </c>
      <c r="CF42" s="63">
        <v>239</v>
      </c>
      <c r="CG42" s="59">
        <v>32.635983263598327</v>
      </c>
      <c r="CH42" s="63">
        <v>78</v>
      </c>
      <c r="CI42" s="63">
        <v>239</v>
      </c>
      <c r="CJ42" s="59">
        <v>85.774058577405853</v>
      </c>
      <c r="CK42" s="63">
        <v>205</v>
      </c>
      <c r="CL42" s="63">
        <v>239</v>
      </c>
      <c r="CM42" s="59">
        <v>75.319148936170208</v>
      </c>
      <c r="CN42" s="63">
        <v>177</v>
      </c>
      <c r="CO42" s="63">
        <v>235</v>
      </c>
      <c r="CP42" s="59">
        <v>27.064220183486238</v>
      </c>
      <c r="CQ42" s="63">
        <v>59</v>
      </c>
      <c r="CR42" s="63">
        <v>218</v>
      </c>
      <c r="CS42" s="59">
        <v>65.596330275229349</v>
      </c>
      <c r="CT42" s="63">
        <v>143</v>
      </c>
      <c r="CU42" s="63">
        <v>218</v>
      </c>
      <c r="CV42" s="59">
        <v>20.873786407766989</v>
      </c>
      <c r="CW42" s="63">
        <v>43</v>
      </c>
      <c r="CX42" s="63">
        <v>206</v>
      </c>
      <c r="CY42" s="64">
        <v>67</v>
      </c>
      <c r="CZ42" s="65">
        <v>4</v>
      </c>
      <c r="DA42" s="64">
        <v>11.343133018115701</v>
      </c>
      <c r="DB42" s="64">
        <v>68.550627615062794</v>
      </c>
      <c r="DC42" s="65">
        <v>239</v>
      </c>
      <c r="DD42" s="64">
        <v>18.841365341284899</v>
      </c>
    </row>
    <row r="43" spans="1:108" x14ac:dyDescent="0.2">
      <c r="A43" s="62" t="s">
        <v>124</v>
      </c>
      <c r="B43" s="62" t="s">
        <v>123</v>
      </c>
      <c r="C43" s="63">
        <v>103</v>
      </c>
      <c r="D43" s="63">
        <v>92</v>
      </c>
      <c r="E43" s="63">
        <v>11</v>
      </c>
      <c r="F43" s="63">
        <v>566</v>
      </c>
      <c r="G43" s="59">
        <v>94.565217391304344</v>
      </c>
      <c r="H43" s="63">
        <v>87</v>
      </c>
      <c r="I43" s="63">
        <v>92</v>
      </c>
      <c r="J43" s="59">
        <v>92.391304347826093</v>
      </c>
      <c r="K43" s="63">
        <v>85</v>
      </c>
      <c r="L43" s="63">
        <v>92</v>
      </c>
      <c r="M43" s="59">
        <v>85.869565217391312</v>
      </c>
      <c r="N43" s="63">
        <v>79</v>
      </c>
      <c r="O43" s="63">
        <v>92</v>
      </c>
      <c r="P43" s="59">
        <v>88.043478260869563</v>
      </c>
      <c r="Q43" s="63">
        <v>81</v>
      </c>
      <c r="R43" s="63">
        <v>92</v>
      </c>
      <c r="S43" s="59">
        <v>69.565217391304344</v>
      </c>
      <c r="T43" s="63">
        <v>64</v>
      </c>
      <c r="U43" s="63">
        <v>92</v>
      </c>
      <c r="V43" s="59">
        <v>75</v>
      </c>
      <c r="W43" s="63">
        <v>69</v>
      </c>
      <c r="X43" s="63">
        <v>92</v>
      </c>
      <c r="Y43" s="59">
        <v>73.91304347826086</v>
      </c>
      <c r="Z43" s="63">
        <v>68</v>
      </c>
      <c r="AA43" s="63">
        <v>92</v>
      </c>
      <c r="AB43" s="59">
        <v>65.217391304347828</v>
      </c>
      <c r="AC43" s="63">
        <v>60</v>
      </c>
      <c r="AD43" s="63">
        <v>92</v>
      </c>
      <c r="AE43" s="59">
        <v>36.95652173913043</v>
      </c>
      <c r="AF43" s="63">
        <v>34</v>
      </c>
      <c r="AG43" s="63">
        <v>92</v>
      </c>
      <c r="AH43" s="59">
        <v>83.544303797468359</v>
      </c>
      <c r="AI43" s="63">
        <v>396</v>
      </c>
      <c r="AJ43" s="63">
        <v>474</v>
      </c>
      <c r="AK43" s="59">
        <v>88.396624472573833</v>
      </c>
      <c r="AL43" s="63">
        <v>419</v>
      </c>
      <c r="AM43" s="63">
        <v>474</v>
      </c>
      <c r="AN43" s="59">
        <v>73.417721518987349</v>
      </c>
      <c r="AO43" s="63">
        <v>348</v>
      </c>
      <c r="AP43" s="63">
        <v>474</v>
      </c>
      <c r="AQ43" s="59">
        <v>77.215189873417728</v>
      </c>
      <c r="AR43" s="63">
        <v>366</v>
      </c>
      <c r="AS43" s="63">
        <v>474</v>
      </c>
      <c r="AT43" s="59">
        <v>58.649789029535867</v>
      </c>
      <c r="AU43" s="63">
        <v>278</v>
      </c>
      <c r="AV43" s="63">
        <v>474</v>
      </c>
      <c r="AW43" s="59">
        <v>65.189873417721529</v>
      </c>
      <c r="AX43" s="63">
        <v>309</v>
      </c>
      <c r="AY43" s="63">
        <v>474</v>
      </c>
      <c r="AZ43" s="59">
        <v>71.940928270042193</v>
      </c>
      <c r="BA43" s="63">
        <v>341</v>
      </c>
      <c r="BB43" s="63">
        <v>474</v>
      </c>
      <c r="BC43" s="59">
        <v>70.25316455696202</v>
      </c>
      <c r="BD43" s="63">
        <v>333</v>
      </c>
      <c r="BE43" s="63">
        <v>474</v>
      </c>
      <c r="BF43" s="59">
        <v>34.388185654008439</v>
      </c>
      <c r="BG43" s="63">
        <v>163</v>
      </c>
      <c r="BH43" s="63">
        <v>474</v>
      </c>
      <c r="BI43" s="59">
        <v>4.6511627906976747</v>
      </c>
      <c r="BJ43" s="63">
        <v>4</v>
      </c>
      <c r="BK43" s="63">
        <v>86</v>
      </c>
      <c r="BL43" s="59">
        <v>41.860465116279073</v>
      </c>
      <c r="BM43" s="63">
        <v>36</v>
      </c>
      <c r="BN43" s="63">
        <v>86</v>
      </c>
      <c r="BO43" s="59">
        <v>97.674418604651152</v>
      </c>
      <c r="BP43" s="63">
        <v>84</v>
      </c>
      <c r="BQ43" s="63">
        <v>86</v>
      </c>
      <c r="BR43" s="59">
        <v>87.058823529411768</v>
      </c>
      <c r="BS43" s="63">
        <v>74</v>
      </c>
      <c r="BT43" s="63">
        <v>85</v>
      </c>
      <c r="BU43" s="59">
        <v>17.721518987341771</v>
      </c>
      <c r="BV43" s="63">
        <v>14</v>
      </c>
      <c r="BW43" s="63">
        <v>79</v>
      </c>
      <c r="BX43" s="59">
        <v>59.493670886075947</v>
      </c>
      <c r="BY43" s="63">
        <v>47</v>
      </c>
      <c r="BZ43" s="63">
        <v>79</v>
      </c>
      <c r="CA43" s="59">
        <v>22.666666666666664</v>
      </c>
      <c r="CB43" s="63">
        <v>17</v>
      </c>
      <c r="CC43" s="63">
        <v>75</v>
      </c>
      <c r="CD43" s="59">
        <v>8.3333333333333321</v>
      </c>
      <c r="CE43" s="63">
        <v>33</v>
      </c>
      <c r="CF43" s="63">
        <v>396</v>
      </c>
      <c r="CG43" s="59">
        <v>35.606060606060609</v>
      </c>
      <c r="CH43" s="63">
        <v>141</v>
      </c>
      <c r="CI43" s="63">
        <v>396</v>
      </c>
      <c r="CJ43" s="59">
        <v>85.606060606060609</v>
      </c>
      <c r="CK43" s="63">
        <v>339</v>
      </c>
      <c r="CL43" s="63">
        <v>396</v>
      </c>
      <c r="CM43" s="59">
        <v>80.66825775656325</v>
      </c>
      <c r="CN43" s="63">
        <v>338</v>
      </c>
      <c r="CO43" s="63">
        <v>419</v>
      </c>
      <c r="CP43" s="59">
        <v>23.850574712643677</v>
      </c>
      <c r="CQ43" s="63">
        <v>83</v>
      </c>
      <c r="CR43" s="63">
        <v>348</v>
      </c>
      <c r="CS43" s="59">
        <v>70.689655172413794</v>
      </c>
      <c r="CT43" s="63">
        <v>246</v>
      </c>
      <c r="CU43" s="63">
        <v>348</v>
      </c>
      <c r="CV43" s="59">
        <v>25.602409638554217</v>
      </c>
      <c r="CW43" s="63">
        <v>85</v>
      </c>
      <c r="CX43" s="63">
        <v>332</v>
      </c>
      <c r="CY43" s="64">
        <v>62.430232558139501</v>
      </c>
      <c r="CZ43" s="65">
        <v>86</v>
      </c>
      <c r="DA43" s="64">
        <v>10.535699198075999</v>
      </c>
      <c r="DB43" s="64">
        <v>67.866919191919195</v>
      </c>
      <c r="DC43" s="65">
        <v>396</v>
      </c>
      <c r="DD43" s="64">
        <v>19.207993895041099</v>
      </c>
    </row>
    <row r="44" spans="1:108" x14ac:dyDescent="0.2">
      <c r="A44" s="62" t="s">
        <v>49</v>
      </c>
      <c r="B44" s="62" t="s">
        <v>48</v>
      </c>
      <c r="C44" s="63">
        <v>109</v>
      </c>
      <c r="D44" s="63">
        <v>100</v>
      </c>
      <c r="E44" s="63">
        <v>9</v>
      </c>
      <c r="F44" s="63">
        <v>471</v>
      </c>
      <c r="G44" s="59">
        <v>91</v>
      </c>
      <c r="H44" s="63">
        <v>91</v>
      </c>
      <c r="I44" s="63">
        <v>100</v>
      </c>
      <c r="J44" s="59">
        <v>94</v>
      </c>
      <c r="K44" s="63">
        <v>94</v>
      </c>
      <c r="L44" s="63">
        <v>100</v>
      </c>
      <c r="M44" s="59">
        <v>76</v>
      </c>
      <c r="N44" s="63">
        <v>76</v>
      </c>
      <c r="O44" s="63">
        <v>100</v>
      </c>
      <c r="P44" s="59">
        <v>81</v>
      </c>
      <c r="Q44" s="63">
        <v>81</v>
      </c>
      <c r="R44" s="63">
        <v>100</v>
      </c>
      <c r="S44" s="59">
        <v>59</v>
      </c>
      <c r="T44" s="63">
        <v>59</v>
      </c>
      <c r="U44" s="63">
        <v>100</v>
      </c>
      <c r="V44" s="59">
        <v>67</v>
      </c>
      <c r="W44" s="63">
        <v>67</v>
      </c>
      <c r="X44" s="63">
        <v>100</v>
      </c>
      <c r="Y44" s="59">
        <v>65</v>
      </c>
      <c r="Z44" s="63">
        <v>65</v>
      </c>
      <c r="AA44" s="63">
        <v>100</v>
      </c>
      <c r="AB44" s="59">
        <v>59</v>
      </c>
      <c r="AC44" s="63">
        <v>59</v>
      </c>
      <c r="AD44" s="63">
        <v>100</v>
      </c>
      <c r="AE44" s="59">
        <v>26</v>
      </c>
      <c r="AF44" s="63">
        <v>26</v>
      </c>
      <c r="AG44" s="63">
        <v>100</v>
      </c>
      <c r="AH44" s="59">
        <v>88.948787061994608</v>
      </c>
      <c r="AI44" s="63">
        <v>330</v>
      </c>
      <c r="AJ44" s="63">
        <v>371</v>
      </c>
      <c r="AK44" s="59">
        <v>94.070080862533686</v>
      </c>
      <c r="AL44" s="63">
        <v>349</v>
      </c>
      <c r="AM44" s="63">
        <v>371</v>
      </c>
      <c r="AN44" s="59">
        <v>79.514824797843659</v>
      </c>
      <c r="AO44" s="63">
        <v>295</v>
      </c>
      <c r="AP44" s="63">
        <v>371</v>
      </c>
      <c r="AQ44" s="59">
        <v>81.671159029649601</v>
      </c>
      <c r="AR44" s="63">
        <v>303</v>
      </c>
      <c r="AS44" s="63">
        <v>371</v>
      </c>
      <c r="AT44" s="59">
        <v>52.021563342318053</v>
      </c>
      <c r="AU44" s="63">
        <v>193</v>
      </c>
      <c r="AV44" s="63">
        <v>371</v>
      </c>
      <c r="AW44" s="59">
        <v>73.584905660377359</v>
      </c>
      <c r="AX44" s="63">
        <v>273</v>
      </c>
      <c r="AY44" s="63">
        <v>371</v>
      </c>
      <c r="AZ44" s="59">
        <v>71.428571428571431</v>
      </c>
      <c r="BA44" s="63">
        <v>265</v>
      </c>
      <c r="BB44" s="63">
        <v>371</v>
      </c>
      <c r="BC44" s="59">
        <v>74.66307277628033</v>
      </c>
      <c r="BD44" s="63">
        <v>277</v>
      </c>
      <c r="BE44" s="63">
        <v>371</v>
      </c>
      <c r="BF44" s="59">
        <v>32.884097035040433</v>
      </c>
      <c r="BG44" s="63">
        <v>122</v>
      </c>
      <c r="BH44" s="63">
        <v>371</v>
      </c>
      <c r="BI44" s="59">
        <v>12.222222222222221</v>
      </c>
      <c r="BJ44" s="63">
        <v>11</v>
      </c>
      <c r="BK44" s="63">
        <v>90</v>
      </c>
      <c r="BL44" s="59">
        <v>54.444444444444443</v>
      </c>
      <c r="BM44" s="63">
        <v>49</v>
      </c>
      <c r="BN44" s="63">
        <v>90</v>
      </c>
      <c r="BO44" s="59">
        <v>95.555555555555557</v>
      </c>
      <c r="BP44" s="63">
        <v>86</v>
      </c>
      <c r="BQ44" s="63">
        <v>90</v>
      </c>
      <c r="BR44" s="59">
        <v>85.106382978723403</v>
      </c>
      <c r="BS44" s="63">
        <v>80</v>
      </c>
      <c r="BT44" s="63">
        <v>94</v>
      </c>
      <c r="BU44" s="59">
        <v>18.421052631578945</v>
      </c>
      <c r="BV44" s="63">
        <v>14</v>
      </c>
      <c r="BW44" s="63">
        <v>76</v>
      </c>
      <c r="BX44" s="59">
        <v>60.526315789473685</v>
      </c>
      <c r="BY44" s="63">
        <v>46</v>
      </c>
      <c r="BZ44" s="63">
        <v>76</v>
      </c>
      <c r="CA44" s="59">
        <v>31.506849315068493</v>
      </c>
      <c r="CB44" s="63">
        <v>23</v>
      </c>
      <c r="CC44" s="63">
        <v>73</v>
      </c>
      <c r="CD44" s="59">
        <v>10</v>
      </c>
      <c r="CE44" s="63">
        <v>33</v>
      </c>
      <c r="CF44" s="63">
        <v>330</v>
      </c>
      <c r="CG44" s="59">
        <v>37.575757575757571</v>
      </c>
      <c r="CH44" s="63">
        <v>124</v>
      </c>
      <c r="CI44" s="63">
        <v>330</v>
      </c>
      <c r="CJ44" s="59">
        <v>86.060606060606062</v>
      </c>
      <c r="CK44" s="63">
        <v>284</v>
      </c>
      <c r="CL44" s="63">
        <v>330</v>
      </c>
      <c r="CM44" s="59">
        <v>85.34482758620689</v>
      </c>
      <c r="CN44" s="63">
        <v>297</v>
      </c>
      <c r="CO44" s="63">
        <v>348</v>
      </c>
      <c r="CP44" s="59">
        <v>22.372881355932204</v>
      </c>
      <c r="CQ44" s="63">
        <v>66</v>
      </c>
      <c r="CR44" s="63">
        <v>295</v>
      </c>
      <c r="CS44" s="59">
        <v>64.067796610169495</v>
      </c>
      <c r="CT44" s="63">
        <v>189</v>
      </c>
      <c r="CU44" s="63">
        <v>295</v>
      </c>
      <c r="CV44" s="59">
        <v>25.978647686832741</v>
      </c>
      <c r="CW44" s="63">
        <v>73</v>
      </c>
      <c r="CX44" s="63">
        <v>281</v>
      </c>
      <c r="CY44" s="64">
        <v>60.044444444444402</v>
      </c>
      <c r="CZ44" s="65">
        <v>90</v>
      </c>
      <c r="DA44" s="64">
        <v>14.0055455398091</v>
      </c>
      <c r="DB44" s="64">
        <v>66.337923030303003</v>
      </c>
      <c r="DC44" s="65">
        <v>330</v>
      </c>
      <c r="DD44" s="64">
        <v>18.169044465259098</v>
      </c>
    </row>
    <row r="45" spans="1:108" x14ac:dyDescent="0.2">
      <c r="A45" s="62" t="s">
        <v>106</v>
      </c>
      <c r="B45" s="62" t="s">
        <v>105</v>
      </c>
      <c r="C45" s="63">
        <v>241</v>
      </c>
      <c r="D45" s="63">
        <v>99</v>
      </c>
      <c r="E45" s="63">
        <v>142</v>
      </c>
      <c r="F45" s="63">
        <v>2091</v>
      </c>
      <c r="G45" s="59">
        <v>90.909090909090907</v>
      </c>
      <c r="H45" s="63">
        <v>90</v>
      </c>
      <c r="I45" s="63">
        <v>99</v>
      </c>
      <c r="J45" s="59">
        <v>82.828282828282823</v>
      </c>
      <c r="K45" s="63">
        <v>82</v>
      </c>
      <c r="L45" s="63">
        <v>99</v>
      </c>
      <c r="M45" s="59">
        <v>87.878787878787875</v>
      </c>
      <c r="N45" s="63">
        <v>87</v>
      </c>
      <c r="O45" s="63">
        <v>99</v>
      </c>
      <c r="P45" s="59">
        <v>94.949494949494948</v>
      </c>
      <c r="Q45" s="63">
        <v>94</v>
      </c>
      <c r="R45" s="63">
        <v>99</v>
      </c>
      <c r="S45" s="59">
        <v>61.616161616161612</v>
      </c>
      <c r="T45" s="63">
        <v>61</v>
      </c>
      <c r="U45" s="63">
        <v>99</v>
      </c>
      <c r="V45" s="59">
        <v>53.535353535353536</v>
      </c>
      <c r="W45" s="63">
        <v>53</v>
      </c>
      <c r="X45" s="63">
        <v>99</v>
      </c>
      <c r="Y45" s="59">
        <v>81.818181818181827</v>
      </c>
      <c r="Z45" s="63">
        <v>81</v>
      </c>
      <c r="AA45" s="63">
        <v>99</v>
      </c>
      <c r="AB45" s="59">
        <v>70.707070707070713</v>
      </c>
      <c r="AC45" s="63">
        <v>70</v>
      </c>
      <c r="AD45" s="63">
        <v>99</v>
      </c>
      <c r="AE45" s="59">
        <v>34.343434343434339</v>
      </c>
      <c r="AF45" s="63">
        <v>34</v>
      </c>
      <c r="AG45" s="63">
        <v>99</v>
      </c>
      <c r="AH45" s="59">
        <v>87.248995983935743</v>
      </c>
      <c r="AI45" s="63">
        <v>1738</v>
      </c>
      <c r="AJ45" s="63">
        <v>1992</v>
      </c>
      <c r="AK45" s="59">
        <v>85.986941235560025</v>
      </c>
      <c r="AL45" s="63">
        <v>1712</v>
      </c>
      <c r="AM45" s="63">
        <v>1991</v>
      </c>
      <c r="AN45" s="59">
        <v>86.94123556002009</v>
      </c>
      <c r="AO45" s="63">
        <v>1731</v>
      </c>
      <c r="AP45" s="63">
        <v>1991</v>
      </c>
      <c r="AQ45" s="59">
        <v>93.470617780010045</v>
      </c>
      <c r="AR45" s="63">
        <v>1861</v>
      </c>
      <c r="AS45" s="63">
        <v>1991</v>
      </c>
      <c r="AT45" s="59">
        <v>65.695630336514313</v>
      </c>
      <c r="AU45" s="63">
        <v>1308</v>
      </c>
      <c r="AV45" s="63">
        <v>1991</v>
      </c>
      <c r="AW45" s="59">
        <v>57.709693621295834</v>
      </c>
      <c r="AX45" s="63">
        <v>1149</v>
      </c>
      <c r="AY45" s="63">
        <v>1991</v>
      </c>
      <c r="AZ45" s="59">
        <v>82.521346057257659</v>
      </c>
      <c r="BA45" s="63">
        <v>1643</v>
      </c>
      <c r="BB45" s="63">
        <v>1991</v>
      </c>
      <c r="BC45" s="59">
        <v>68.508287292817684</v>
      </c>
      <c r="BD45" s="63">
        <v>1364</v>
      </c>
      <c r="BE45" s="63">
        <v>1991</v>
      </c>
      <c r="BF45" s="59">
        <v>35.040160642570285</v>
      </c>
      <c r="BG45" s="63">
        <v>698</v>
      </c>
      <c r="BH45" s="63">
        <v>1992</v>
      </c>
      <c r="BI45" s="59">
        <v>7.7777777777777777</v>
      </c>
      <c r="BJ45" s="63">
        <v>7</v>
      </c>
      <c r="BK45" s="63">
        <v>90</v>
      </c>
      <c r="BL45" s="59">
        <v>32.222222222222221</v>
      </c>
      <c r="BM45" s="63">
        <v>29</v>
      </c>
      <c r="BN45" s="63">
        <v>90</v>
      </c>
      <c r="BO45" s="59">
        <v>81.111111111111114</v>
      </c>
      <c r="BP45" s="63">
        <v>73</v>
      </c>
      <c r="BQ45" s="63">
        <v>90</v>
      </c>
      <c r="BR45" s="59">
        <v>69.512195121951208</v>
      </c>
      <c r="BS45" s="63">
        <v>57</v>
      </c>
      <c r="BT45" s="63">
        <v>82</v>
      </c>
      <c r="BU45" s="59">
        <v>27.586206896551722</v>
      </c>
      <c r="BV45" s="63">
        <v>24</v>
      </c>
      <c r="BW45" s="63">
        <v>87</v>
      </c>
      <c r="BX45" s="59">
        <v>67.81609195402298</v>
      </c>
      <c r="BY45" s="63">
        <v>59</v>
      </c>
      <c r="BZ45" s="63">
        <v>87</v>
      </c>
      <c r="CA45" s="59">
        <v>21.621621621621621</v>
      </c>
      <c r="CB45" s="63">
        <v>16</v>
      </c>
      <c r="CC45" s="63">
        <v>74</v>
      </c>
      <c r="CD45" s="59">
        <v>8.4052964881980419</v>
      </c>
      <c r="CE45" s="63">
        <v>146</v>
      </c>
      <c r="CF45" s="63">
        <v>1737</v>
      </c>
      <c r="CG45" s="59">
        <v>32.124352331606218</v>
      </c>
      <c r="CH45" s="63">
        <v>558</v>
      </c>
      <c r="CI45" s="63">
        <v>1737</v>
      </c>
      <c r="CJ45" s="59">
        <v>86.989061600460559</v>
      </c>
      <c r="CK45" s="63">
        <v>1511</v>
      </c>
      <c r="CL45" s="63">
        <v>1737</v>
      </c>
      <c r="CM45" s="59">
        <v>71.069549970777331</v>
      </c>
      <c r="CN45" s="63">
        <v>1216</v>
      </c>
      <c r="CO45" s="63">
        <v>1711</v>
      </c>
      <c r="CP45" s="59">
        <v>28.959537572254334</v>
      </c>
      <c r="CQ45" s="63">
        <v>501</v>
      </c>
      <c r="CR45" s="63">
        <v>1730</v>
      </c>
      <c r="CS45" s="59">
        <v>70.115606936416185</v>
      </c>
      <c r="CT45" s="63">
        <v>1213</v>
      </c>
      <c r="CU45" s="63">
        <v>1730</v>
      </c>
      <c r="CV45" s="59">
        <v>18.235294117647058</v>
      </c>
      <c r="CW45" s="63">
        <v>279</v>
      </c>
      <c r="CX45" s="63">
        <v>1530</v>
      </c>
      <c r="CY45" s="64">
        <v>67.720727777777796</v>
      </c>
      <c r="CZ45" s="65">
        <v>90</v>
      </c>
      <c r="DA45" s="64">
        <v>17.509896864897101</v>
      </c>
      <c r="DB45" s="64">
        <v>67.468380023028004</v>
      </c>
      <c r="DC45" s="65">
        <v>1737</v>
      </c>
      <c r="DD45" s="64">
        <v>17.1111500431625</v>
      </c>
    </row>
    <row r="46" spans="1:108" x14ac:dyDescent="0.2">
      <c r="A46" s="62" t="s">
        <v>121</v>
      </c>
      <c r="B46" s="62" t="s">
        <v>120</v>
      </c>
      <c r="C46" s="63">
        <v>67</v>
      </c>
      <c r="D46" s="63">
        <v>65</v>
      </c>
      <c r="E46" s="63">
        <v>2</v>
      </c>
      <c r="F46" s="63">
        <v>614</v>
      </c>
      <c r="G46" s="59">
        <v>92.307692307692307</v>
      </c>
      <c r="H46" s="63">
        <v>60</v>
      </c>
      <c r="I46" s="63">
        <v>65</v>
      </c>
      <c r="J46" s="59">
        <v>100</v>
      </c>
      <c r="K46" s="63">
        <v>65</v>
      </c>
      <c r="L46" s="63">
        <v>65</v>
      </c>
      <c r="M46" s="59">
        <v>84.615384615384613</v>
      </c>
      <c r="N46" s="63">
        <v>55</v>
      </c>
      <c r="O46" s="63">
        <v>65</v>
      </c>
      <c r="P46" s="59">
        <v>83.07692307692308</v>
      </c>
      <c r="Q46" s="63">
        <v>54</v>
      </c>
      <c r="R46" s="63">
        <v>65</v>
      </c>
      <c r="S46" s="59">
        <v>70.769230769230774</v>
      </c>
      <c r="T46" s="63">
        <v>46</v>
      </c>
      <c r="U46" s="63">
        <v>65</v>
      </c>
      <c r="V46" s="59">
        <v>67.692307692307693</v>
      </c>
      <c r="W46" s="63">
        <v>44</v>
      </c>
      <c r="X46" s="63">
        <v>65</v>
      </c>
      <c r="Y46" s="59">
        <v>100</v>
      </c>
      <c r="Z46" s="63">
        <v>65</v>
      </c>
      <c r="AA46" s="63">
        <v>65</v>
      </c>
      <c r="AB46" s="59">
        <v>72.307692307692307</v>
      </c>
      <c r="AC46" s="63">
        <v>47</v>
      </c>
      <c r="AD46" s="63">
        <v>65</v>
      </c>
      <c r="AE46" s="59">
        <v>49.230769230769234</v>
      </c>
      <c r="AF46" s="63">
        <v>32</v>
      </c>
      <c r="AG46" s="63">
        <v>65</v>
      </c>
      <c r="AH46" s="59">
        <v>92.896174863387984</v>
      </c>
      <c r="AI46" s="63">
        <v>510</v>
      </c>
      <c r="AJ46" s="63">
        <v>549</v>
      </c>
      <c r="AK46" s="59">
        <v>97.449908925318766</v>
      </c>
      <c r="AL46" s="63">
        <v>535</v>
      </c>
      <c r="AM46" s="63">
        <v>549</v>
      </c>
      <c r="AN46" s="59">
        <v>84.699453551912569</v>
      </c>
      <c r="AO46" s="63">
        <v>465</v>
      </c>
      <c r="AP46" s="63">
        <v>549</v>
      </c>
      <c r="AQ46" s="59">
        <v>90.710382513661202</v>
      </c>
      <c r="AR46" s="63">
        <v>498</v>
      </c>
      <c r="AS46" s="63">
        <v>549</v>
      </c>
      <c r="AT46" s="59">
        <v>66.302367941712205</v>
      </c>
      <c r="AU46" s="63">
        <v>364</v>
      </c>
      <c r="AV46" s="63">
        <v>549</v>
      </c>
      <c r="AW46" s="59">
        <v>72.495446265938071</v>
      </c>
      <c r="AX46" s="63">
        <v>398</v>
      </c>
      <c r="AY46" s="63">
        <v>549</v>
      </c>
      <c r="AZ46" s="59">
        <v>94.899817850637518</v>
      </c>
      <c r="BA46" s="63">
        <v>521</v>
      </c>
      <c r="BB46" s="63">
        <v>549</v>
      </c>
      <c r="BC46" s="59">
        <v>76.502732240437155</v>
      </c>
      <c r="BD46" s="63">
        <v>420</v>
      </c>
      <c r="BE46" s="63">
        <v>549</v>
      </c>
      <c r="BF46" s="59">
        <v>48.269581056466308</v>
      </c>
      <c r="BG46" s="63">
        <v>265</v>
      </c>
      <c r="BH46" s="63">
        <v>549</v>
      </c>
      <c r="BI46" s="59">
        <v>8.3333333333333321</v>
      </c>
      <c r="BJ46" s="63">
        <v>5</v>
      </c>
      <c r="BK46" s="63">
        <v>60</v>
      </c>
      <c r="BL46" s="59">
        <v>40</v>
      </c>
      <c r="BM46" s="63">
        <v>24</v>
      </c>
      <c r="BN46" s="63">
        <v>60</v>
      </c>
      <c r="BO46" s="59">
        <v>95</v>
      </c>
      <c r="BP46" s="63">
        <v>57</v>
      </c>
      <c r="BQ46" s="63">
        <v>60</v>
      </c>
      <c r="BR46" s="59">
        <v>64.615384615384613</v>
      </c>
      <c r="BS46" s="63">
        <v>42</v>
      </c>
      <c r="BT46" s="63">
        <v>65</v>
      </c>
      <c r="BU46" s="59">
        <v>20</v>
      </c>
      <c r="BV46" s="63">
        <v>11</v>
      </c>
      <c r="BW46" s="63">
        <v>55</v>
      </c>
      <c r="BX46" s="59">
        <v>70.909090909090907</v>
      </c>
      <c r="BY46" s="63">
        <v>39</v>
      </c>
      <c r="BZ46" s="63">
        <v>55</v>
      </c>
      <c r="CA46" s="59">
        <v>12.727272727272727</v>
      </c>
      <c r="CB46" s="63">
        <v>7</v>
      </c>
      <c r="CC46" s="63">
        <v>55</v>
      </c>
      <c r="CD46" s="59">
        <v>6.8762278978389002</v>
      </c>
      <c r="CE46" s="63">
        <v>35</v>
      </c>
      <c r="CF46" s="63">
        <v>509</v>
      </c>
      <c r="CG46" s="59">
        <v>31.630648330058943</v>
      </c>
      <c r="CH46" s="63">
        <v>161</v>
      </c>
      <c r="CI46" s="63">
        <v>509</v>
      </c>
      <c r="CJ46" s="59">
        <v>83.300589390962671</v>
      </c>
      <c r="CK46" s="63">
        <v>424</v>
      </c>
      <c r="CL46" s="63">
        <v>509</v>
      </c>
      <c r="CM46" s="59">
        <v>70.09345794392523</v>
      </c>
      <c r="CN46" s="63">
        <v>375</v>
      </c>
      <c r="CO46" s="63">
        <v>535</v>
      </c>
      <c r="CP46" s="59">
        <v>27.608695652173914</v>
      </c>
      <c r="CQ46" s="63">
        <v>127</v>
      </c>
      <c r="CR46" s="63">
        <v>460</v>
      </c>
      <c r="CS46" s="59">
        <v>70.652173913043484</v>
      </c>
      <c r="CT46" s="63">
        <v>325</v>
      </c>
      <c r="CU46" s="63">
        <v>460</v>
      </c>
      <c r="CV46" s="59">
        <v>17.841409691629956</v>
      </c>
      <c r="CW46" s="63">
        <v>81</v>
      </c>
      <c r="CX46" s="63">
        <v>454</v>
      </c>
      <c r="CY46" s="64">
        <v>63.183333333333302</v>
      </c>
      <c r="CZ46" s="65">
        <v>60</v>
      </c>
      <c r="DA46" s="64">
        <v>14.077860568711801</v>
      </c>
      <c r="DB46" s="64">
        <v>69.448942043222004</v>
      </c>
      <c r="DC46" s="65">
        <v>509</v>
      </c>
      <c r="DD46" s="64">
        <v>19.120106528122001</v>
      </c>
    </row>
    <row r="47" spans="1:108" x14ac:dyDescent="0.2">
      <c r="A47" s="62" t="s">
        <v>119</v>
      </c>
      <c r="B47" s="62" t="s">
        <v>118</v>
      </c>
      <c r="C47" s="63">
        <v>59</v>
      </c>
      <c r="D47" s="63">
        <v>56</v>
      </c>
      <c r="E47" s="63">
        <v>3</v>
      </c>
      <c r="F47" s="63">
        <v>624</v>
      </c>
      <c r="G47" s="59">
        <v>96.428571428571431</v>
      </c>
      <c r="H47" s="63">
        <v>54</v>
      </c>
      <c r="I47" s="63">
        <v>56</v>
      </c>
      <c r="J47" s="59">
        <v>100</v>
      </c>
      <c r="K47" s="63">
        <v>56</v>
      </c>
      <c r="L47" s="63">
        <v>56</v>
      </c>
      <c r="M47" s="59">
        <v>87.5</v>
      </c>
      <c r="N47" s="63">
        <v>49</v>
      </c>
      <c r="O47" s="63">
        <v>56</v>
      </c>
      <c r="P47" s="59">
        <v>91.071428571428569</v>
      </c>
      <c r="Q47" s="63">
        <v>51</v>
      </c>
      <c r="R47" s="63">
        <v>56</v>
      </c>
      <c r="S47" s="59">
        <v>69.642857142857139</v>
      </c>
      <c r="T47" s="63">
        <v>39</v>
      </c>
      <c r="U47" s="63">
        <v>56</v>
      </c>
      <c r="V47" s="59">
        <v>71.428571428571431</v>
      </c>
      <c r="W47" s="63">
        <v>40</v>
      </c>
      <c r="X47" s="63">
        <v>56</v>
      </c>
      <c r="Y47" s="59">
        <v>100</v>
      </c>
      <c r="Z47" s="63">
        <v>56</v>
      </c>
      <c r="AA47" s="63">
        <v>56</v>
      </c>
      <c r="AB47" s="59">
        <v>66.071428571428569</v>
      </c>
      <c r="AC47" s="63">
        <v>37</v>
      </c>
      <c r="AD47" s="63">
        <v>56</v>
      </c>
      <c r="AE47" s="59">
        <v>51.785714285714292</v>
      </c>
      <c r="AF47" s="63">
        <v>29</v>
      </c>
      <c r="AG47" s="63">
        <v>56</v>
      </c>
      <c r="AH47" s="59">
        <v>93.309859154929569</v>
      </c>
      <c r="AI47" s="63">
        <v>530</v>
      </c>
      <c r="AJ47" s="63">
        <v>568</v>
      </c>
      <c r="AK47" s="59">
        <v>95.950704225352112</v>
      </c>
      <c r="AL47" s="63">
        <v>545</v>
      </c>
      <c r="AM47" s="63">
        <v>568</v>
      </c>
      <c r="AN47" s="59">
        <v>85.739436619718319</v>
      </c>
      <c r="AO47" s="63">
        <v>487</v>
      </c>
      <c r="AP47" s="63">
        <v>568</v>
      </c>
      <c r="AQ47" s="59">
        <v>89.964788732394368</v>
      </c>
      <c r="AR47" s="63">
        <v>511</v>
      </c>
      <c r="AS47" s="63">
        <v>568</v>
      </c>
      <c r="AT47" s="59">
        <v>72.887323943661968</v>
      </c>
      <c r="AU47" s="63">
        <v>414</v>
      </c>
      <c r="AV47" s="63">
        <v>568</v>
      </c>
      <c r="AW47" s="59">
        <v>64.964788732394368</v>
      </c>
      <c r="AX47" s="63">
        <v>369</v>
      </c>
      <c r="AY47" s="63">
        <v>568</v>
      </c>
      <c r="AZ47" s="59">
        <v>94.190140845070431</v>
      </c>
      <c r="BA47" s="63">
        <v>535</v>
      </c>
      <c r="BB47" s="63">
        <v>568</v>
      </c>
      <c r="BC47" s="59">
        <v>63.908450704225352</v>
      </c>
      <c r="BD47" s="63">
        <v>363</v>
      </c>
      <c r="BE47" s="63">
        <v>568</v>
      </c>
      <c r="BF47" s="59">
        <v>47.535211267605632</v>
      </c>
      <c r="BG47" s="63">
        <v>270</v>
      </c>
      <c r="BH47" s="63">
        <v>568</v>
      </c>
      <c r="BI47" s="59">
        <v>15.09433962264151</v>
      </c>
      <c r="BJ47" s="63">
        <v>8</v>
      </c>
      <c r="BK47" s="63">
        <v>53</v>
      </c>
      <c r="BL47" s="59">
        <v>47.169811320754718</v>
      </c>
      <c r="BM47" s="63">
        <v>25</v>
      </c>
      <c r="BN47" s="63">
        <v>53</v>
      </c>
      <c r="BO47" s="59">
        <v>96.226415094339629</v>
      </c>
      <c r="BP47" s="63">
        <v>51</v>
      </c>
      <c r="BQ47" s="63">
        <v>53</v>
      </c>
      <c r="BR47" s="59">
        <v>57.142857142857139</v>
      </c>
      <c r="BS47" s="63">
        <v>32</v>
      </c>
      <c r="BT47" s="63">
        <v>56</v>
      </c>
      <c r="BU47" s="59">
        <v>18.367346938775512</v>
      </c>
      <c r="BV47" s="63">
        <v>9</v>
      </c>
      <c r="BW47" s="63">
        <v>49</v>
      </c>
      <c r="BX47" s="59">
        <v>73.469387755102048</v>
      </c>
      <c r="BY47" s="63">
        <v>36</v>
      </c>
      <c r="BZ47" s="63">
        <v>49</v>
      </c>
      <c r="CA47" s="59">
        <v>27.659574468085108</v>
      </c>
      <c r="CB47" s="63">
        <v>13</v>
      </c>
      <c r="CC47" s="63">
        <v>47</v>
      </c>
      <c r="CD47" s="59">
        <v>7.5614366729678641</v>
      </c>
      <c r="CE47" s="63">
        <v>40</v>
      </c>
      <c r="CF47" s="63">
        <v>529</v>
      </c>
      <c r="CG47" s="59">
        <v>36.105860113421549</v>
      </c>
      <c r="CH47" s="63">
        <v>191</v>
      </c>
      <c r="CI47" s="63">
        <v>529</v>
      </c>
      <c r="CJ47" s="59">
        <v>86.767485822306227</v>
      </c>
      <c r="CK47" s="63">
        <v>459</v>
      </c>
      <c r="CL47" s="63">
        <v>529</v>
      </c>
      <c r="CM47" s="59">
        <v>68.256880733944953</v>
      </c>
      <c r="CN47" s="63">
        <v>372</v>
      </c>
      <c r="CO47" s="63">
        <v>545</v>
      </c>
      <c r="CP47" s="59">
        <v>26.899383983572893</v>
      </c>
      <c r="CQ47" s="63">
        <v>131</v>
      </c>
      <c r="CR47" s="63">
        <v>487</v>
      </c>
      <c r="CS47" s="59">
        <v>69.404517453798761</v>
      </c>
      <c r="CT47" s="63">
        <v>338</v>
      </c>
      <c r="CU47" s="63">
        <v>487</v>
      </c>
      <c r="CV47" s="59">
        <v>18.125</v>
      </c>
      <c r="CW47" s="63">
        <v>87</v>
      </c>
      <c r="CX47" s="63">
        <v>480</v>
      </c>
      <c r="CY47" s="64">
        <v>61.792452830188701</v>
      </c>
      <c r="CZ47" s="65">
        <v>53</v>
      </c>
      <c r="DA47" s="64">
        <v>14.622635891192299</v>
      </c>
      <c r="DB47" s="64">
        <v>66.790068052930096</v>
      </c>
      <c r="DC47" s="65">
        <v>529</v>
      </c>
      <c r="DD47" s="64">
        <v>16.832941611607701</v>
      </c>
    </row>
    <row r="48" spans="1:108" x14ac:dyDescent="0.2">
      <c r="A48" s="62" t="s">
        <v>136</v>
      </c>
      <c r="B48" s="62" t="s">
        <v>67</v>
      </c>
      <c r="C48" s="63">
        <v>110</v>
      </c>
      <c r="D48" s="63">
        <v>48</v>
      </c>
      <c r="E48" s="63">
        <v>62</v>
      </c>
      <c r="F48" s="63">
        <v>399</v>
      </c>
      <c r="G48" s="59">
        <v>77.083333333333343</v>
      </c>
      <c r="H48" s="63">
        <v>37</v>
      </c>
      <c r="I48" s="63">
        <v>48</v>
      </c>
      <c r="J48" s="59">
        <v>95.833333333333343</v>
      </c>
      <c r="K48" s="63">
        <v>46</v>
      </c>
      <c r="L48" s="63">
        <v>48</v>
      </c>
      <c r="M48" s="59">
        <v>75</v>
      </c>
      <c r="N48" s="63">
        <v>36</v>
      </c>
      <c r="O48" s="63">
        <v>48</v>
      </c>
      <c r="P48" s="59">
        <v>77.083333333333343</v>
      </c>
      <c r="Q48" s="63">
        <v>37</v>
      </c>
      <c r="R48" s="63">
        <v>48</v>
      </c>
      <c r="S48" s="59">
        <v>54.166666666666664</v>
      </c>
      <c r="T48" s="63">
        <v>26</v>
      </c>
      <c r="U48" s="63">
        <v>48</v>
      </c>
      <c r="V48" s="59">
        <v>72.916666666666657</v>
      </c>
      <c r="W48" s="63">
        <v>35</v>
      </c>
      <c r="X48" s="63">
        <v>48</v>
      </c>
      <c r="Y48" s="59">
        <v>72.916666666666657</v>
      </c>
      <c r="Z48" s="63">
        <v>35</v>
      </c>
      <c r="AA48" s="63">
        <v>48</v>
      </c>
      <c r="AB48" s="59">
        <v>72.916666666666657</v>
      </c>
      <c r="AC48" s="63">
        <v>35</v>
      </c>
      <c r="AD48" s="63">
        <v>48</v>
      </c>
      <c r="AE48" s="59">
        <v>29.166666666666668</v>
      </c>
      <c r="AF48" s="63">
        <v>14</v>
      </c>
      <c r="AG48" s="63">
        <v>48</v>
      </c>
      <c r="AH48" s="59">
        <v>86.894586894586894</v>
      </c>
      <c r="AI48" s="63">
        <v>305</v>
      </c>
      <c r="AJ48" s="63">
        <v>351</v>
      </c>
      <c r="AK48" s="59">
        <v>94.586894586894587</v>
      </c>
      <c r="AL48" s="63">
        <v>332</v>
      </c>
      <c r="AM48" s="63">
        <v>351</v>
      </c>
      <c r="AN48" s="59">
        <v>84.900284900284902</v>
      </c>
      <c r="AO48" s="63">
        <v>298</v>
      </c>
      <c r="AP48" s="63">
        <v>351</v>
      </c>
      <c r="AQ48" s="59">
        <v>83.760683760683762</v>
      </c>
      <c r="AR48" s="63">
        <v>294</v>
      </c>
      <c r="AS48" s="63">
        <v>351</v>
      </c>
      <c r="AT48" s="59">
        <v>60.683760683760681</v>
      </c>
      <c r="AU48" s="63">
        <v>213</v>
      </c>
      <c r="AV48" s="63">
        <v>351</v>
      </c>
      <c r="AW48" s="59">
        <v>81.481481481481481</v>
      </c>
      <c r="AX48" s="63">
        <v>286</v>
      </c>
      <c r="AY48" s="63">
        <v>351</v>
      </c>
      <c r="AZ48" s="59">
        <v>70.655270655270655</v>
      </c>
      <c r="BA48" s="63">
        <v>248</v>
      </c>
      <c r="BB48" s="63">
        <v>351</v>
      </c>
      <c r="BC48" s="59">
        <v>79.2022792022792</v>
      </c>
      <c r="BD48" s="63">
        <v>278</v>
      </c>
      <c r="BE48" s="63">
        <v>351</v>
      </c>
      <c r="BF48" s="59">
        <v>37.606837606837608</v>
      </c>
      <c r="BG48" s="63">
        <v>132</v>
      </c>
      <c r="BH48" s="63">
        <v>351</v>
      </c>
      <c r="BI48" s="59">
        <v>5.7142857142857144</v>
      </c>
      <c r="BJ48" s="63">
        <v>2</v>
      </c>
      <c r="BK48" s="63">
        <v>35</v>
      </c>
      <c r="BL48" s="59">
        <v>34.285714285714285</v>
      </c>
      <c r="BM48" s="63">
        <v>12</v>
      </c>
      <c r="BN48" s="63">
        <v>35</v>
      </c>
      <c r="BO48" s="59">
        <v>91.428571428571431</v>
      </c>
      <c r="BP48" s="63">
        <v>32</v>
      </c>
      <c r="BQ48" s="63">
        <v>35</v>
      </c>
      <c r="BR48" s="59">
        <v>80.434782608695656</v>
      </c>
      <c r="BS48" s="63">
        <v>37</v>
      </c>
      <c r="BT48" s="63">
        <v>46</v>
      </c>
      <c r="BU48" s="59">
        <v>40</v>
      </c>
      <c r="BV48" s="63">
        <v>14</v>
      </c>
      <c r="BW48" s="63">
        <v>35</v>
      </c>
      <c r="BX48" s="59">
        <v>80</v>
      </c>
      <c r="BY48" s="63">
        <v>28</v>
      </c>
      <c r="BZ48" s="63">
        <v>35</v>
      </c>
      <c r="CA48" s="59">
        <v>18.75</v>
      </c>
      <c r="CB48" s="63">
        <v>6</v>
      </c>
      <c r="CC48" s="63">
        <v>32</v>
      </c>
      <c r="CD48" s="59">
        <v>11.486486486486488</v>
      </c>
      <c r="CE48" s="63">
        <v>34</v>
      </c>
      <c r="CF48" s="63">
        <v>296</v>
      </c>
      <c r="CG48" s="59">
        <v>28.040540540540544</v>
      </c>
      <c r="CH48" s="63">
        <v>83</v>
      </c>
      <c r="CI48" s="63">
        <v>296</v>
      </c>
      <c r="CJ48" s="59">
        <v>80.743243243243242</v>
      </c>
      <c r="CK48" s="63">
        <v>239</v>
      </c>
      <c r="CL48" s="63">
        <v>296</v>
      </c>
      <c r="CM48" s="59">
        <v>79.819277108433738</v>
      </c>
      <c r="CN48" s="63">
        <v>265</v>
      </c>
      <c r="CO48" s="63">
        <v>332</v>
      </c>
      <c r="CP48" s="59">
        <v>28.859060402684566</v>
      </c>
      <c r="CQ48" s="63">
        <v>86</v>
      </c>
      <c r="CR48" s="63">
        <v>298</v>
      </c>
      <c r="CS48" s="59">
        <v>72.818791946308721</v>
      </c>
      <c r="CT48" s="63">
        <v>217</v>
      </c>
      <c r="CU48" s="63">
        <v>298</v>
      </c>
      <c r="CV48" s="59">
        <v>17.518248175182482</v>
      </c>
      <c r="CW48" s="63">
        <v>48</v>
      </c>
      <c r="CX48" s="63">
        <v>274</v>
      </c>
      <c r="CY48" s="64">
        <v>65.608571428571395</v>
      </c>
      <c r="CZ48" s="65">
        <v>35</v>
      </c>
      <c r="DA48" s="64">
        <v>14.117497933386</v>
      </c>
      <c r="DB48" s="64">
        <v>69.440631756756801</v>
      </c>
      <c r="DC48" s="65">
        <v>296</v>
      </c>
      <c r="DD48" s="64">
        <v>20.925214414670599</v>
      </c>
    </row>
    <row r="49" spans="1:108" x14ac:dyDescent="0.2">
      <c r="A49" s="62" t="s">
        <v>66</v>
      </c>
      <c r="B49" s="62" t="s">
        <v>65</v>
      </c>
      <c r="C49" s="63">
        <v>92</v>
      </c>
      <c r="D49" s="63">
        <v>48</v>
      </c>
      <c r="E49" s="63">
        <v>44</v>
      </c>
      <c r="F49" s="63">
        <v>415</v>
      </c>
      <c r="G49" s="59">
        <v>91.666666666666657</v>
      </c>
      <c r="H49" s="63">
        <v>44</v>
      </c>
      <c r="I49" s="63">
        <v>48</v>
      </c>
      <c r="J49" s="59">
        <v>93.75</v>
      </c>
      <c r="K49" s="63">
        <v>45</v>
      </c>
      <c r="L49" s="63">
        <v>48</v>
      </c>
      <c r="M49" s="59">
        <v>81.25</v>
      </c>
      <c r="N49" s="63">
        <v>39</v>
      </c>
      <c r="O49" s="63">
        <v>48</v>
      </c>
      <c r="P49" s="59">
        <v>81.25</v>
      </c>
      <c r="Q49" s="63">
        <v>39</v>
      </c>
      <c r="R49" s="63">
        <v>48</v>
      </c>
      <c r="S49" s="59">
        <v>75</v>
      </c>
      <c r="T49" s="63">
        <v>36</v>
      </c>
      <c r="U49" s="63">
        <v>48</v>
      </c>
      <c r="V49" s="59">
        <v>81.25</v>
      </c>
      <c r="W49" s="63">
        <v>39</v>
      </c>
      <c r="X49" s="63">
        <v>48</v>
      </c>
      <c r="Y49" s="59">
        <v>81.25</v>
      </c>
      <c r="Z49" s="63">
        <v>39</v>
      </c>
      <c r="AA49" s="63">
        <v>48</v>
      </c>
      <c r="AB49" s="59">
        <v>75</v>
      </c>
      <c r="AC49" s="63">
        <v>36</v>
      </c>
      <c r="AD49" s="63">
        <v>48</v>
      </c>
      <c r="AE49" s="59">
        <v>47.916666666666671</v>
      </c>
      <c r="AF49" s="63">
        <v>23</v>
      </c>
      <c r="AG49" s="63">
        <v>48</v>
      </c>
      <c r="AH49" s="59">
        <v>85.286103542234343</v>
      </c>
      <c r="AI49" s="63">
        <v>313</v>
      </c>
      <c r="AJ49" s="63">
        <v>367</v>
      </c>
      <c r="AK49" s="59">
        <v>93.188010899182558</v>
      </c>
      <c r="AL49" s="63">
        <v>342</v>
      </c>
      <c r="AM49" s="63">
        <v>367</v>
      </c>
      <c r="AN49" s="59">
        <v>83.651226158038156</v>
      </c>
      <c r="AO49" s="63">
        <v>307</v>
      </c>
      <c r="AP49" s="63">
        <v>367</v>
      </c>
      <c r="AQ49" s="59">
        <v>83.106267029972742</v>
      </c>
      <c r="AR49" s="63">
        <v>305</v>
      </c>
      <c r="AS49" s="63">
        <v>367</v>
      </c>
      <c r="AT49" s="59">
        <v>72.207084468664846</v>
      </c>
      <c r="AU49" s="63">
        <v>265</v>
      </c>
      <c r="AV49" s="63">
        <v>367</v>
      </c>
      <c r="AW49" s="59">
        <v>79.291553133514995</v>
      </c>
      <c r="AX49" s="63">
        <v>291</v>
      </c>
      <c r="AY49" s="63">
        <v>367</v>
      </c>
      <c r="AZ49" s="59">
        <v>77.111716621253407</v>
      </c>
      <c r="BA49" s="63">
        <v>283</v>
      </c>
      <c r="BB49" s="63">
        <v>367</v>
      </c>
      <c r="BC49" s="59">
        <v>82.016348773841969</v>
      </c>
      <c r="BD49" s="63">
        <v>301</v>
      </c>
      <c r="BE49" s="63">
        <v>367</v>
      </c>
      <c r="BF49" s="59">
        <v>46.866485013623979</v>
      </c>
      <c r="BG49" s="63">
        <v>172</v>
      </c>
      <c r="BH49" s="63">
        <v>367</v>
      </c>
      <c r="BI49" s="59">
        <v>4.5454545454545459</v>
      </c>
      <c r="BJ49" s="63">
        <v>2</v>
      </c>
      <c r="BK49" s="63">
        <v>44</v>
      </c>
      <c r="BL49" s="59">
        <v>15.909090909090908</v>
      </c>
      <c r="BM49" s="63">
        <v>7</v>
      </c>
      <c r="BN49" s="63">
        <v>44</v>
      </c>
      <c r="BO49" s="59">
        <v>79.545454545454547</v>
      </c>
      <c r="BP49" s="63">
        <v>35</v>
      </c>
      <c r="BQ49" s="63">
        <v>44</v>
      </c>
      <c r="BR49" s="59">
        <v>86.666666666666671</v>
      </c>
      <c r="BS49" s="63">
        <v>39</v>
      </c>
      <c r="BT49" s="63">
        <v>45</v>
      </c>
      <c r="BU49" s="59">
        <v>28.205128205128204</v>
      </c>
      <c r="BV49" s="63">
        <v>11</v>
      </c>
      <c r="BW49" s="63">
        <v>39</v>
      </c>
      <c r="BX49" s="59">
        <v>84.615384615384613</v>
      </c>
      <c r="BY49" s="63">
        <v>33</v>
      </c>
      <c r="BZ49" s="63">
        <v>39</v>
      </c>
      <c r="CA49" s="59">
        <v>10.526315789473683</v>
      </c>
      <c r="CB49" s="63">
        <v>4</v>
      </c>
      <c r="CC49" s="63">
        <v>38</v>
      </c>
      <c r="CD49" s="59">
        <v>8.4967320261437909</v>
      </c>
      <c r="CE49" s="63">
        <v>26</v>
      </c>
      <c r="CF49" s="63">
        <v>306</v>
      </c>
      <c r="CG49" s="59">
        <v>22.549019607843139</v>
      </c>
      <c r="CH49" s="63">
        <v>69</v>
      </c>
      <c r="CI49" s="63">
        <v>306</v>
      </c>
      <c r="CJ49" s="59">
        <v>77.777777777777786</v>
      </c>
      <c r="CK49" s="63">
        <v>238</v>
      </c>
      <c r="CL49" s="63">
        <v>306</v>
      </c>
      <c r="CM49" s="59">
        <v>77.777777777777786</v>
      </c>
      <c r="CN49" s="63">
        <v>266</v>
      </c>
      <c r="CO49" s="63">
        <v>342</v>
      </c>
      <c r="CP49" s="59">
        <v>26.143790849673206</v>
      </c>
      <c r="CQ49" s="63">
        <v>80</v>
      </c>
      <c r="CR49" s="63">
        <v>306</v>
      </c>
      <c r="CS49" s="59">
        <v>69.93464052287581</v>
      </c>
      <c r="CT49" s="63">
        <v>214</v>
      </c>
      <c r="CU49" s="63">
        <v>306</v>
      </c>
      <c r="CV49" s="59">
        <v>13.541666666666666</v>
      </c>
      <c r="CW49" s="63">
        <v>39</v>
      </c>
      <c r="CX49" s="63">
        <v>288</v>
      </c>
      <c r="CY49" s="64">
        <v>69.863636363636402</v>
      </c>
      <c r="CZ49" s="65">
        <v>44</v>
      </c>
      <c r="DA49" s="64">
        <v>14.1578984596912</v>
      </c>
      <c r="DB49" s="64">
        <v>71.931998366013104</v>
      </c>
      <c r="DC49" s="65">
        <v>306</v>
      </c>
      <c r="DD49" s="64">
        <v>19.966088128814</v>
      </c>
    </row>
    <row r="50" spans="1:108" x14ac:dyDescent="0.2">
      <c r="A50" s="62" t="s">
        <v>109</v>
      </c>
      <c r="B50" s="62" t="s">
        <v>108</v>
      </c>
      <c r="C50" s="63">
        <v>381</v>
      </c>
      <c r="D50" s="63">
        <v>370</v>
      </c>
      <c r="E50" s="63">
        <v>11</v>
      </c>
      <c r="F50" s="63">
        <v>3008</v>
      </c>
      <c r="G50" s="59">
        <v>94.054054054054063</v>
      </c>
      <c r="H50" s="63">
        <v>348</v>
      </c>
      <c r="I50" s="63">
        <v>370</v>
      </c>
      <c r="J50" s="59">
        <v>92.972972972972983</v>
      </c>
      <c r="K50" s="63">
        <v>344</v>
      </c>
      <c r="L50" s="63">
        <v>370</v>
      </c>
      <c r="M50" s="59">
        <v>88.378378378378372</v>
      </c>
      <c r="N50" s="63">
        <v>327</v>
      </c>
      <c r="O50" s="63">
        <v>370</v>
      </c>
      <c r="P50" s="59">
        <v>73.78378378378379</v>
      </c>
      <c r="Q50" s="63">
        <v>273</v>
      </c>
      <c r="R50" s="63">
        <v>370</v>
      </c>
      <c r="S50" s="59">
        <v>45.135135135135137</v>
      </c>
      <c r="T50" s="63">
        <v>167</v>
      </c>
      <c r="U50" s="63">
        <v>370</v>
      </c>
      <c r="V50" s="59">
        <v>40.270270270270267</v>
      </c>
      <c r="W50" s="63">
        <v>149</v>
      </c>
      <c r="X50" s="63">
        <v>370</v>
      </c>
      <c r="Y50" s="59">
        <v>85.13513513513513</v>
      </c>
      <c r="Z50" s="63">
        <v>315</v>
      </c>
      <c r="AA50" s="63">
        <v>370</v>
      </c>
      <c r="AB50" s="59">
        <v>67.837837837837839</v>
      </c>
      <c r="AC50" s="63">
        <v>251</v>
      </c>
      <c r="AD50" s="63">
        <v>370</v>
      </c>
      <c r="AE50" s="59">
        <v>20.27027027027027</v>
      </c>
      <c r="AF50" s="63">
        <v>75</v>
      </c>
      <c r="AG50" s="63">
        <v>370</v>
      </c>
      <c r="AH50" s="59">
        <v>94.200151630022745</v>
      </c>
      <c r="AI50" s="63">
        <v>2485</v>
      </c>
      <c r="AJ50" s="63">
        <v>2638</v>
      </c>
      <c r="AK50" s="59">
        <v>93.214556482183468</v>
      </c>
      <c r="AL50" s="63">
        <v>2459</v>
      </c>
      <c r="AM50" s="63">
        <v>2638</v>
      </c>
      <c r="AN50" s="59">
        <v>88.779378316906744</v>
      </c>
      <c r="AO50" s="63">
        <v>2342</v>
      </c>
      <c r="AP50" s="63">
        <v>2638</v>
      </c>
      <c r="AQ50" s="59">
        <v>73.616376042456409</v>
      </c>
      <c r="AR50" s="63">
        <v>1942</v>
      </c>
      <c r="AS50" s="63">
        <v>2638</v>
      </c>
      <c r="AT50" s="59">
        <v>52.122820318423045</v>
      </c>
      <c r="AU50" s="63">
        <v>1375</v>
      </c>
      <c r="AV50" s="63">
        <v>2638</v>
      </c>
      <c r="AW50" s="59">
        <v>38.514025777103868</v>
      </c>
      <c r="AX50" s="63">
        <v>1016</v>
      </c>
      <c r="AY50" s="63">
        <v>2638</v>
      </c>
      <c r="AZ50" s="59">
        <v>83.889310083396524</v>
      </c>
      <c r="BA50" s="63">
        <v>2213</v>
      </c>
      <c r="BB50" s="63">
        <v>2638</v>
      </c>
      <c r="BC50" s="59">
        <v>74.829416224412441</v>
      </c>
      <c r="BD50" s="63">
        <v>1974</v>
      </c>
      <c r="BE50" s="63">
        <v>2638</v>
      </c>
      <c r="BF50" s="59">
        <v>21.266110689916605</v>
      </c>
      <c r="BG50" s="63">
        <v>561</v>
      </c>
      <c r="BH50" s="63">
        <v>2638</v>
      </c>
      <c r="BI50" s="59">
        <v>3.1609195402298855</v>
      </c>
      <c r="BJ50" s="63">
        <v>11</v>
      </c>
      <c r="BK50" s="63">
        <v>348</v>
      </c>
      <c r="BL50" s="59">
        <v>18.103448275862068</v>
      </c>
      <c r="BM50" s="63">
        <v>63</v>
      </c>
      <c r="BN50" s="63">
        <v>348</v>
      </c>
      <c r="BO50" s="59">
        <v>83.333333333333343</v>
      </c>
      <c r="BP50" s="63">
        <v>290</v>
      </c>
      <c r="BQ50" s="63">
        <v>348</v>
      </c>
      <c r="BR50" s="59">
        <v>77.906976744186053</v>
      </c>
      <c r="BS50" s="63">
        <v>268</v>
      </c>
      <c r="BT50" s="63">
        <v>344</v>
      </c>
      <c r="BU50" s="59">
        <v>25.076452599388375</v>
      </c>
      <c r="BV50" s="63">
        <v>82</v>
      </c>
      <c r="BW50" s="63">
        <v>327</v>
      </c>
      <c r="BX50" s="59">
        <v>69.418960244648318</v>
      </c>
      <c r="BY50" s="63">
        <v>227</v>
      </c>
      <c r="BZ50" s="63">
        <v>327</v>
      </c>
      <c r="CA50" s="59">
        <v>8.4415584415584419</v>
      </c>
      <c r="CB50" s="63">
        <v>26</v>
      </c>
      <c r="CC50" s="63">
        <v>308</v>
      </c>
      <c r="CD50" s="59">
        <v>8.5311871227364175</v>
      </c>
      <c r="CE50" s="63">
        <v>212</v>
      </c>
      <c r="CF50" s="63">
        <v>2485</v>
      </c>
      <c r="CG50" s="59">
        <v>28.410462776659962</v>
      </c>
      <c r="CH50" s="63">
        <v>706</v>
      </c>
      <c r="CI50" s="63">
        <v>2485</v>
      </c>
      <c r="CJ50" s="59">
        <v>84.627766599597592</v>
      </c>
      <c r="CK50" s="63">
        <v>2103</v>
      </c>
      <c r="CL50" s="63">
        <v>2485</v>
      </c>
      <c r="CM50" s="59">
        <v>70.069133794225294</v>
      </c>
      <c r="CN50" s="63">
        <v>1723</v>
      </c>
      <c r="CO50" s="63">
        <v>2459</v>
      </c>
      <c r="CP50" s="59">
        <v>28.693424423569596</v>
      </c>
      <c r="CQ50" s="63">
        <v>672</v>
      </c>
      <c r="CR50" s="63">
        <v>2342</v>
      </c>
      <c r="CS50" s="59">
        <v>70.367207514944496</v>
      </c>
      <c r="CT50" s="63">
        <v>1648</v>
      </c>
      <c r="CU50" s="63">
        <v>2342</v>
      </c>
      <c r="CV50" s="59">
        <v>16.741472172351884</v>
      </c>
      <c r="CW50" s="63">
        <v>373</v>
      </c>
      <c r="CX50" s="63">
        <v>2228</v>
      </c>
      <c r="CY50" s="64">
        <v>71.1970376436782</v>
      </c>
      <c r="CZ50" s="65">
        <v>348</v>
      </c>
      <c r="DA50" s="64">
        <v>15.651327025105299</v>
      </c>
      <c r="DB50" s="64">
        <v>68.864035855130794</v>
      </c>
      <c r="DC50" s="65">
        <v>2485</v>
      </c>
      <c r="DD50" s="64">
        <v>18.0161308973071</v>
      </c>
    </row>
    <row r="51" spans="1:108" x14ac:dyDescent="0.2">
      <c r="A51" s="62" t="s">
        <v>113</v>
      </c>
      <c r="B51" s="62" t="s">
        <v>112</v>
      </c>
      <c r="C51" s="63">
        <v>182</v>
      </c>
      <c r="D51" s="63">
        <v>143</v>
      </c>
      <c r="E51" s="63">
        <v>39</v>
      </c>
      <c r="F51" s="63">
        <v>1308</v>
      </c>
      <c r="G51" s="59">
        <v>97.902097902097907</v>
      </c>
      <c r="H51" s="63">
        <v>140</v>
      </c>
      <c r="I51" s="63">
        <v>143</v>
      </c>
      <c r="J51" s="59">
        <v>92.307692307692307</v>
      </c>
      <c r="K51" s="63">
        <v>132</v>
      </c>
      <c r="L51" s="63">
        <v>143</v>
      </c>
      <c r="M51" s="59">
        <v>93.006993006993014</v>
      </c>
      <c r="N51" s="63">
        <v>133</v>
      </c>
      <c r="O51" s="63">
        <v>143</v>
      </c>
      <c r="P51" s="59">
        <v>95.8041958041958</v>
      </c>
      <c r="Q51" s="63">
        <v>137</v>
      </c>
      <c r="R51" s="63">
        <v>143</v>
      </c>
      <c r="S51" s="59">
        <v>62.23776223776224</v>
      </c>
      <c r="T51" s="63">
        <v>89</v>
      </c>
      <c r="U51" s="63">
        <v>143</v>
      </c>
      <c r="V51" s="59">
        <v>79.72027972027972</v>
      </c>
      <c r="W51" s="63">
        <v>114</v>
      </c>
      <c r="X51" s="63">
        <v>143</v>
      </c>
      <c r="Y51" s="59">
        <v>81.11888111888112</v>
      </c>
      <c r="Z51" s="63">
        <v>116</v>
      </c>
      <c r="AA51" s="63">
        <v>143</v>
      </c>
      <c r="AB51" s="59">
        <v>81.11888111888112</v>
      </c>
      <c r="AC51" s="63">
        <v>116</v>
      </c>
      <c r="AD51" s="63">
        <v>143</v>
      </c>
      <c r="AE51" s="59">
        <v>46.153846153846153</v>
      </c>
      <c r="AF51" s="63">
        <v>66</v>
      </c>
      <c r="AG51" s="63">
        <v>143</v>
      </c>
      <c r="AH51" s="59">
        <v>96.995708154506431</v>
      </c>
      <c r="AI51" s="63">
        <v>1130</v>
      </c>
      <c r="AJ51" s="63">
        <v>1165</v>
      </c>
      <c r="AK51" s="59">
        <v>95.793991416309012</v>
      </c>
      <c r="AL51" s="63">
        <v>1116</v>
      </c>
      <c r="AM51" s="63">
        <v>1165</v>
      </c>
      <c r="AN51" s="59">
        <v>92.188841201716741</v>
      </c>
      <c r="AO51" s="63">
        <v>1074</v>
      </c>
      <c r="AP51" s="63">
        <v>1165</v>
      </c>
      <c r="AQ51" s="59">
        <v>96.223175965665234</v>
      </c>
      <c r="AR51" s="63">
        <v>1121</v>
      </c>
      <c r="AS51" s="63">
        <v>1165</v>
      </c>
      <c r="AT51" s="59">
        <v>62.918454935622314</v>
      </c>
      <c r="AU51" s="63">
        <v>733</v>
      </c>
      <c r="AV51" s="63">
        <v>1165</v>
      </c>
      <c r="AW51" s="59">
        <v>87.038626609442062</v>
      </c>
      <c r="AX51" s="63">
        <v>1014</v>
      </c>
      <c r="AY51" s="63">
        <v>1165</v>
      </c>
      <c r="AZ51" s="59">
        <v>89.356223175965667</v>
      </c>
      <c r="BA51" s="63">
        <v>1041</v>
      </c>
      <c r="BB51" s="63">
        <v>1165</v>
      </c>
      <c r="BC51" s="59">
        <v>90.72961373390558</v>
      </c>
      <c r="BD51" s="63">
        <v>1057</v>
      </c>
      <c r="BE51" s="63">
        <v>1165</v>
      </c>
      <c r="BF51" s="59">
        <v>52.703862660944203</v>
      </c>
      <c r="BG51" s="63">
        <v>614</v>
      </c>
      <c r="BH51" s="63">
        <v>1165</v>
      </c>
      <c r="BI51" s="59">
        <v>8.5714285714285712</v>
      </c>
      <c r="BJ51" s="63">
        <v>12</v>
      </c>
      <c r="BK51" s="63">
        <v>140</v>
      </c>
      <c r="BL51" s="59">
        <v>28.571428571428569</v>
      </c>
      <c r="BM51" s="63">
        <v>40</v>
      </c>
      <c r="BN51" s="63">
        <v>140</v>
      </c>
      <c r="BO51" s="59">
        <v>90.714285714285708</v>
      </c>
      <c r="BP51" s="63">
        <v>127</v>
      </c>
      <c r="BQ51" s="63">
        <v>140</v>
      </c>
      <c r="BR51" s="59">
        <v>74.045801526717554</v>
      </c>
      <c r="BS51" s="63">
        <v>97</v>
      </c>
      <c r="BT51" s="63">
        <v>131</v>
      </c>
      <c r="BU51" s="59">
        <v>24.060150375939848</v>
      </c>
      <c r="BV51" s="63">
        <v>32</v>
      </c>
      <c r="BW51" s="63">
        <v>133</v>
      </c>
      <c r="BX51" s="59">
        <v>68.421052631578945</v>
      </c>
      <c r="BY51" s="63">
        <v>91</v>
      </c>
      <c r="BZ51" s="63">
        <v>133</v>
      </c>
      <c r="CA51" s="59">
        <v>14.516129032258066</v>
      </c>
      <c r="CB51" s="63">
        <v>18</v>
      </c>
      <c r="CC51" s="63">
        <v>124</v>
      </c>
      <c r="CD51" s="59">
        <v>6.6371681415929213</v>
      </c>
      <c r="CE51" s="63">
        <v>75</v>
      </c>
      <c r="CF51" s="63">
        <v>1130</v>
      </c>
      <c r="CG51" s="59">
        <v>27.610619469026549</v>
      </c>
      <c r="CH51" s="63">
        <v>312</v>
      </c>
      <c r="CI51" s="63">
        <v>1130</v>
      </c>
      <c r="CJ51" s="59">
        <v>86.017699115044238</v>
      </c>
      <c r="CK51" s="63">
        <v>972</v>
      </c>
      <c r="CL51" s="63">
        <v>1130</v>
      </c>
      <c r="CM51" s="59">
        <v>65.709156193895865</v>
      </c>
      <c r="CN51" s="63">
        <v>732</v>
      </c>
      <c r="CO51" s="63">
        <v>1114</v>
      </c>
      <c r="CP51" s="59">
        <v>28.05219012115564</v>
      </c>
      <c r="CQ51" s="63">
        <v>301</v>
      </c>
      <c r="CR51" s="63">
        <v>1073</v>
      </c>
      <c r="CS51" s="59">
        <v>69.43150046598322</v>
      </c>
      <c r="CT51" s="63">
        <v>745</v>
      </c>
      <c r="CU51" s="63">
        <v>1073</v>
      </c>
      <c r="CV51" s="59">
        <v>13.955726660250239</v>
      </c>
      <c r="CW51" s="63">
        <v>145</v>
      </c>
      <c r="CX51" s="63">
        <v>1039</v>
      </c>
      <c r="CY51" s="64">
        <v>65.957142857142898</v>
      </c>
      <c r="CZ51" s="65">
        <v>140</v>
      </c>
      <c r="DA51" s="64">
        <v>13.7002186762842</v>
      </c>
      <c r="DB51" s="64">
        <v>69.102925929203494</v>
      </c>
      <c r="DC51" s="65">
        <v>1130</v>
      </c>
      <c r="DD51" s="64">
        <v>17.483118778899399</v>
      </c>
    </row>
    <row r="52" spans="1:108" x14ac:dyDescent="0.2">
      <c r="A52" s="62" t="s">
        <v>81</v>
      </c>
      <c r="B52" s="62" t="s">
        <v>80</v>
      </c>
      <c r="C52" s="63">
        <v>307</v>
      </c>
      <c r="D52" s="63">
        <v>293</v>
      </c>
      <c r="E52" s="63">
        <v>14</v>
      </c>
      <c r="F52" s="63">
        <v>1686</v>
      </c>
      <c r="G52" s="59">
        <v>98.976109215017061</v>
      </c>
      <c r="H52" s="63">
        <v>290</v>
      </c>
      <c r="I52" s="63">
        <v>293</v>
      </c>
      <c r="J52" s="59">
        <v>86.348122866894201</v>
      </c>
      <c r="K52" s="63">
        <v>253</v>
      </c>
      <c r="L52" s="63">
        <v>293</v>
      </c>
      <c r="M52" s="59">
        <v>93.174061433447093</v>
      </c>
      <c r="N52" s="63">
        <v>273</v>
      </c>
      <c r="O52" s="63">
        <v>293</v>
      </c>
      <c r="P52" s="59">
        <v>95.563139931740608</v>
      </c>
      <c r="Q52" s="63">
        <v>280</v>
      </c>
      <c r="R52" s="63">
        <v>293</v>
      </c>
      <c r="S52" s="59">
        <v>64.846416382252556</v>
      </c>
      <c r="T52" s="63">
        <v>190</v>
      </c>
      <c r="U52" s="63">
        <v>293</v>
      </c>
      <c r="V52" s="59">
        <v>41.979522184300336</v>
      </c>
      <c r="W52" s="63">
        <v>123</v>
      </c>
      <c r="X52" s="63">
        <v>293</v>
      </c>
      <c r="Y52" s="59">
        <v>73.037542662116039</v>
      </c>
      <c r="Z52" s="63">
        <v>214</v>
      </c>
      <c r="AA52" s="63">
        <v>293</v>
      </c>
      <c r="AB52" s="59">
        <v>100</v>
      </c>
      <c r="AC52" s="63">
        <v>293</v>
      </c>
      <c r="AD52" s="63">
        <v>293</v>
      </c>
      <c r="AE52" s="59">
        <v>28.327645051194537</v>
      </c>
      <c r="AF52" s="63">
        <v>83</v>
      </c>
      <c r="AG52" s="63">
        <v>293</v>
      </c>
      <c r="AH52" s="59">
        <v>98.779612347451547</v>
      </c>
      <c r="AI52" s="63">
        <v>1376</v>
      </c>
      <c r="AJ52" s="63">
        <v>1393</v>
      </c>
      <c r="AK52" s="59">
        <v>83.273510409188802</v>
      </c>
      <c r="AL52" s="63">
        <v>1160</v>
      </c>
      <c r="AM52" s="63">
        <v>1393</v>
      </c>
      <c r="AN52" s="59">
        <v>91.672648959081116</v>
      </c>
      <c r="AO52" s="63">
        <v>1277</v>
      </c>
      <c r="AP52" s="63">
        <v>1393</v>
      </c>
      <c r="AQ52" s="59">
        <v>97.846374730796839</v>
      </c>
      <c r="AR52" s="63">
        <v>1363</v>
      </c>
      <c r="AS52" s="63">
        <v>1393</v>
      </c>
      <c r="AT52" s="59">
        <v>61.450107681263454</v>
      </c>
      <c r="AU52" s="63">
        <v>856</v>
      </c>
      <c r="AV52" s="63">
        <v>1393</v>
      </c>
      <c r="AW52" s="59">
        <v>32.519741564967696</v>
      </c>
      <c r="AX52" s="63">
        <v>453</v>
      </c>
      <c r="AY52" s="63">
        <v>1393</v>
      </c>
      <c r="AZ52" s="59">
        <v>73.797559224694908</v>
      </c>
      <c r="BA52" s="63">
        <v>1028</v>
      </c>
      <c r="BB52" s="63">
        <v>1393</v>
      </c>
      <c r="BC52" s="59">
        <v>100</v>
      </c>
      <c r="BD52" s="63">
        <v>1393</v>
      </c>
      <c r="BE52" s="63">
        <v>1393</v>
      </c>
      <c r="BF52" s="59">
        <v>20.674802584350324</v>
      </c>
      <c r="BG52" s="63">
        <v>288</v>
      </c>
      <c r="BH52" s="63">
        <v>1393</v>
      </c>
      <c r="BI52" s="59">
        <v>3.4482758620689653</v>
      </c>
      <c r="BJ52" s="63">
        <v>10</v>
      </c>
      <c r="BK52" s="63">
        <v>290</v>
      </c>
      <c r="BL52" s="59">
        <v>27.241379310344826</v>
      </c>
      <c r="BM52" s="63">
        <v>79</v>
      </c>
      <c r="BN52" s="63">
        <v>290</v>
      </c>
      <c r="BO52" s="59">
        <v>90.344827586206904</v>
      </c>
      <c r="BP52" s="63">
        <v>262</v>
      </c>
      <c r="BQ52" s="63">
        <v>290</v>
      </c>
      <c r="BR52" s="59">
        <v>69.565217391304344</v>
      </c>
      <c r="BS52" s="63">
        <v>176</v>
      </c>
      <c r="BT52" s="63">
        <v>253</v>
      </c>
      <c r="BU52" s="59">
        <v>29.670329670329672</v>
      </c>
      <c r="BV52" s="63">
        <v>81</v>
      </c>
      <c r="BW52" s="63">
        <v>273</v>
      </c>
      <c r="BX52" s="59">
        <v>75.091575091575095</v>
      </c>
      <c r="BY52" s="63">
        <v>205</v>
      </c>
      <c r="BZ52" s="63">
        <v>273</v>
      </c>
      <c r="CA52" s="59">
        <v>15.319148936170212</v>
      </c>
      <c r="CB52" s="63">
        <v>36</v>
      </c>
      <c r="CC52" s="63">
        <v>235</v>
      </c>
      <c r="CD52" s="59">
        <v>5.5959302325581399</v>
      </c>
      <c r="CE52" s="63">
        <v>77</v>
      </c>
      <c r="CF52" s="63">
        <v>1376</v>
      </c>
      <c r="CG52" s="59">
        <v>21.438953488372093</v>
      </c>
      <c r="CH52" s="63">
        <v>295</v>
      </c>
      <c r="CI52" s="63">
        <v>1376</v>
      </c>
      <c r="CJ52" s="59">
        <v>77.034883720930239</v>
      </c>
      <c r="CK52" s="63">
        <v>1060</v>
      </c>
      <c r="CL52" s="63">
        <v>1376</v>
      </c>
      <c r="CM52" s="59">
        <v>61.77739430543572</v>
      </c>
      <c r="CN52" s="63">
        <v>716</v>
      </c>
      <c r="CO52" s="63">
        <v>1159</v>
      </c>
      <c r="CP52" s="59">
        <v>32.65465935787001</v>
      </c>
      <c r="CQ52" s="63">
        <v>417</v>
      </c>
      <c r="CR52" s="63">
        <v>1277</v>
      </c>
      <c r="CS52" s="59">
        <v>73.923257635082223</v>
      </c>
      <c r="CT52" s="63">
        <v>944</v>
      </c>
      <c r="CU52" s="63">
        <v>1277</v>
      </c>
      <c r="CV52" s="59">
        <v>11.66044776119403</v>
      </c>
      <c r="CW52" s="63">
        <v>125</v>
      </c>
      <c r="CX52" s="63">
        <v>1072</v>
      </c>
      <c r="CY52" s="64">
        <v>67.778350344827601</v>
      </c>
      <c r="CZ52" s="65">
        <v>290</v>
      </c>
      <c r="DA52" s="64">
        <v>15.6333069844853</v>
      </c>
      <c r="DB52" s="64">
        <v>73.603197674418595</v>
      </c>
      <c r="DC52" s="65">
        <v>1376</v>
      </c>
      <c r="DD52" s="64">
        <v>19.933769354453101</v>
      </c>
    </row>
  </sheetData>
  <sortState ref="A7:DD52">
    <sortCondition ref="A7:A52"/>
  </sortState>
  <mergeCells count="40">
    <mergeCell ref="CS3:CU3"/>
    <mergeCell ref="CV3:CX3"/>
    <mergeCell ref="CY3:DA3"/>
    <mergeCell ref="DB3:DD3"/>
    <mergeCell ref="CA3:CC3"/>
    <mergeCell ref="CD3:CF3"/>
    <mergeCell ref="CG3:CI3"/>
    <mergeCell ref="CJ3:CL3"/>
    <mergeCell ref="CM3:CO3"/>
    <mergeCell ref="CP3:CR3"/>
    <mergeCell ref="BX3:BZ3"/>
    <mergeCell ref="AQ3:AS3"/>
    <mergeCell ref="AT3:AV3"/>
    <mergeCell ref="AW3:AY3"/>
    <mergeCell ref="AZ3:BB3"/>
    <mergeCell ref="BC3:BE3"/>
    <mergeCell ref="BF3:BH3"/>
    <mergeCell ref="BI3:BK3"/>
    <mergeCell ref="BL3:BN3"/>
    <mergeCell ref="BO3:BQ3"/>
    <mergeCell ref="BR3:BT3"/>
    <mergeCell ref="BU3:BW3"/>
    <mergeCell ref="AN3:AP3"/>
    <mergeCell ref="G3:I3"/>
    <mergeCell ref="J3:L3"/>
    <mergeCell ref="M3:O3"/>
    <mergeCell ref="P3:R3"/>
    <mergeCell ref="S3:U3"/>
    <mergeCell ref="V3:X3"/>
    <mergeCell ref="Y3:AA3"/>
    <mergeCell ref="AB3:AD3"/>
    <mergeCell ref="AE3:AG3"/>
    <mergeCell ref="AH3:AJ3"/>
    <mergeCell ref="AK3:AM3"/>
    <mergeCell ref="A2:A4"/>
    <mergeCell ref="C2:C4"/>
    <mergeCell ref="D2:D4"/>
    <mergeCell ref="E2:E4"/>
    <mergeCell ref="F2:F4"/>
    <mergeCell ref="B2:B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heetViews>
  <sheetFormatPr defaultRowHeight="14.25" x14ac:dyDescent="0.2"/>
  <cols>
    <col min="2" max="2" width="61.125" bestFit="1" customWidth="1"/>
    <col min="3" max="3" width="13" customWidth="1"/>
    <col min="4" max="5" width="12" customWidth="1"/>
    <col min="6" max="6" width="9" style="24"/>
  </cols>
  <sheetData>
    <row r="1" spans="1:6" x14ac:dyDescent="0.2">
      <c r="C1" s="103" t="s">
        <v>185</v>
      </c>
      <c r="D1" s="103"/>
      <c r="E1" s="103"/>
    </row>
    <row r="2" spans="1:6" x14ac:dyDescent="0.2">
      <c r="C2" t="s">
        <v>184</v>
      </c>
      <c r="D2" t="s">
        <v>186</v>
      </c>
      <c r="E2" t="s">
        <v>187</v>
      </c>
      <c r="F2" s="24" t="s">
        <v>190</v>
      </c>
    </row>
    <row r="3" spans="1:6" x14ac:dyDescent="0.2">
      <c r="A3" s="50" t="s">
        <v>117</v>
      </c>
      <c r="B3" s="50" t="s">
        <v>142</v>
      </c>
      <c r="C3" s="73">
        <v>125</v>
      </c>
      <c r="D3" s="73">
        <v>125</v>
      </c>
      <c r="E3" s="51">
        <v>100</v>
      </c>
      <c r="F3" s="45" t="str">
        <f>IF(VLOOKUP('Hospital Report'!$H$12,'Data for Figure 1'!$A$3:$E$44,5,FALSE)='Data for Figure 1'!E3,E3,"")</f>
        <v/>
      </c>
    </row>
    <row r="4" spans="1:6" x14ac:dyDescent="0.2">
      <c r="A4" s="50" t="s">
        <v>73</v>
      </c>
      <c r="B4" s="50" t="s">
        <v>143</v>
      </c>
      <c r="C4" s="73">
        <v>65</v>
      </c>
      <c r="D4" s="73">
        <v>64</v>
      </c>
      <c r="E4" s="51">
        <v>98.461538461538467</v>
      </c>
      <c r="F4" s="45" t="str">
        <f>IF(VLOOKUP('Hospital Report'!$H$12,'Data for Figure 1'!$A$3:$E$44,5,FALSE)='Data for Figure 1'!E4,E4,"")</f>
        <v/>
      </c>
    </row>
    <row r="5" spans="1:6" x14ac:dyDescent="0.2">
      <c r="A5" s="50" t="s">
        <v>62</v>
      </c>
      <c r="B5" s="50" t="s">
        <v>144</v>
      </c>
      <c r="C5" s="73">
        <v>114</v>
      </c>
      <c r="D5" s="73">
        <v>101</v>
      </c>
      <c r="E5" s="51">
        <v>88.596491228070178</v>
      </c>
      <c r="F5" s="45" t="str">
        <f>IF(VLOOKUP('Hospital Report'!$H$12,'Data for Figure 1'!$A$3:$E$44,5,FALSE)='Data for Figure 1'!E5,E5,"")</f>
        <v/>
      </c>
    </row>
    <row r="6" spans="1:6" x14ac:dyDescent="0.2">
      <c r="A6" s="50" t="s">
        <v>96</v>
      </c>
      <c r="B6" s="50" t="s">
        <v>145</v>
      </c>
      <c r="C6" s="73">
        <v>57</v>
      </c>
      <c r="D6" s="73">
        <v>47</v>
      </c>
      <c r="E6" s="51">
        <v>82.456140350877192</v>
      </c>
      <c r="F6" s="45" t="str">
        <f>IF(VLOOKUP('Hospital Report'!$H$12,'Data for Figure 1'!$A$3:$E$44,5,FALSE)='Data for Figure 1'!E6,E6,"")</f>
        <v/>
      </c>
    </row>
    <row r="7" spans="1:6" x14ac:dyDescent="0.2">
      <c r="A7" t="s">
        <v>92</v>
      </c>
      <c r="B7" t="s">
        <v>146</v>
      </c>
      <c r="C7" s="74">
        <v>1526</v>
      </c>
      <c r="D7" s="74">
        <v>531</v>
      </c>
      <c r="E7" s="2">
        <v>34.796854521625164</v>
      </c>
      <c r="F7" s="45" t="str">
        <f>IF(VLOOKUP('Hospital Report'!$H$12,'Data for Figure 1'!$A$3:$E$44,5,FALSE)='Data for Figure 1'!E7,E7,"")</f>
        <v/>
      </c>
    </row>
    <row r="8" spans="1:6" x14ac:dyDescent="0.2">
      <c r="A8" t="s">
        <v>79</v>
      </c>
      <c r="B8" t="s">
        <v>147</v>
      </c>
      <c r="C8" s="74">
        <v>999</v>
      </c>
      <c r="D8" s="74">
        <v>304</v>
      </c>
      <c r="E8" s="2">
        <v>30.430430430430434</v>
      </c>
      <c r="F8" s="45" t="str">
        <f>IF(VLOOKUP('Hospital Report'!$H$12,'Data for Figure 1'!$A$3:$E$44,5,FALSE)='Data for Figure 1'!E8,E8,"")</f>
        <v/>
      </c>
    </row>
    <row r="9" spans="1:6" x14ac:dyDescent="0.2">
      <c r="A9" t="s">
        <v>61</v>
      </c>
      <c r="B9" t="s">
        <v>148</v>
      </c>
      <c r="C9" s="74">
        <v>416</v>
      </c>
      <c r="D9" s="74">
        <v>121</v>
      </c>
      <c r="E9" s="2">
        <v>29.086538461538463</v>
      </c>
      <c r="F9" s="45" t="str">
        <f>IF(VLOOKUP('Hospital Report'!$H$12,'Data for Figure 1'!$A$3:$E$44,5,FALSE)='Data for Figure 1'!E9,E9,"")</f>
        <v/>
      </c>
    </row>
    <row r="10" spans="1:6" x14ac:dyDescent="0.2">
      <c r="A10" t="s">
        <v>49</v>
      </c>
      <c r="B10" t="s">
        <v>149</v>
      </c>
      <c r="C10" s="74">
        <v>471</v>
      </c>
      <c r="D10" s="74">
        <v>100</v>
      </c>
      <c r="E10" s="2">
        <v>21.231422505307858</v>
      </c>
      <c r="F10" s="45" t="str">
        <f>IF(VLOOKUP('Hospital Report'!$H$12,'Data for Figure 1'!$A$3:$E$44,5,FALSE)='Data for Figure 1'!E10,E10,"")</f>
        <v/>
      </c>
    </row>
    <row r="11" spans="1:6" x14ac:dyDescent="0.2">
      <c r="A11" t="s">
        <v>115</v>
      </c>
      <c r="B11" t="s">
        <v>150</v>
      </c>
      <c r="C11" s="74">
        <v>335</v>
      </c>
      <c r="D11" s="74">
        <v>69</v>
      </c>
      <c r="E11" s="2">
        <v>20.597014925373134</v>
      </c>
      <c r="F11" s="45" t="str">
        <f>IF(VLOOKUP('Hospital Report'!$H$12,'Data for Figure 1'!$A$3:$E$44,5,FALSE)='Data for Figure 1'!E11,E11,"")</f>
        <v/>
      </c>
    </row>
    <row r="12" spans="1:6" x14ac:dyDescent="0.2">
      <c r="A12" t="s">
        <v>134</v>
      </c>
      <c r="B12" t="s">
        <v>151</v>
      </c>
      <c r="C12" s="74">
        <v>875</v>
      </c>
      <c r="D12" s="74">
        <v>175</v>
      </c>
      <c r="E12" s="2">
        <v>20</v>
      </c>
      <c r="F12" s="45" t="str">
        <f>IF(VLOOKUP('Hospital Report'!$H$12,'Data for Figure 1'!$A$3:$E$44,5,FALSE)='Data for Figure 1'!E12,E12,"")</f>
        <v/>
      </c>
    </row>
    <row r="13" spans="1:6" x14ac:dyDescent="0.2">
      <c r="A13" t="s">
        <v>87</v>
      </c>
      <c r="B13" t="s">
        <v>152</v>
      </c>
      <c r="C13" s="74">
        <v>1136</v>
      </c>
      <c r="D13" s="74">
        <v>208</v>
      </c>
      <c r="E13" s="2">
        <v>18.30985915492958</v>
      </c>
      <c r="F13" s="45" t="str">
        <f>IF(VLOOKUP('Hospital Report'!$H$12,'Data for Figure 1'!$A$3:$E$44,5,FALSE)='Data for Figure 1'!E13,E13,"")</f>
        <v/>
      </c>
    </row>
    <row r="14" spans="1:6" x14ac:dyDescent="0.2">
      <c r="A14" t="s">
        <v>122</v>
      </c>
      <c r="B14" t="s">
        <v>153</v>
      </c>
      <c r="C14" s="74">
        <v>1812</v>
      </c>
      <c r="D14" s="74">
        <v>326</v>
      </c>
      <c r="E14" s="2">
        <v>17.991169977924944</v>
      </c>
      <c r="F14" s="45" t="str">
        <f>IF(VLOOKUP('Hospital Report'!$H$12,'Data for Figure 1'!$A$3:$E$44,5,FALSE)='Data for Figure 1'!E14,E14,"")</f>
        <v/>
      </c>
    </row>
    <row r="15" spans="1:6" x14ac:dyDescent="0.2">
      <c r="A15" t="s">
        <v>133</v>
      </c>
      <c r="B15" t="s">
        <v>154</v>
      </c>
      <c r="C15" s="74">
        <v>491</v>
      </c>
      <c r="D15" s="74">
        <v>85</v>
      </c>
      <c r="E15" s="2">
        <v>17.311608961303463</v>
      </c>
      <c r="F15" s="45" t="str">
        <f>IF(VLOOKUP('Hospital Report'!$H$12,'Data for Figure 1'!$A$3:$E$44,5,FALSE)='Data for Figure 1'!E15,E15,"")</f>
        <v/>
      </c>
    </row>
    <row r="16" spans="1:6" x14ac:dyDescent="0.2">
      <c r="A16" t="s">
        <v>81</v>
      </c>
      <c r="B16" t="s">
        <v>155</v>
      </c>
      <c r="C16" s="74">
        <v>892</v>
      </c>
      <c r="D16" s="74">
        <v>153</v>
      </c>
      <c r="E16" s="2">
        <v>17.152466367713004</v>
      </c>
      <c r="F16" s="45" t="str">
        <f>IF(VLOOKUP('Hospital Report'!$H$12,'Data for Figure 1'!$A$3:$E$44,5,FALSE)='Data for Figure 1'!E16,E16,"")</f>
        <v/>
      </c>
    </row>
    <row r="17" spans="1:6" x14ac:dyDescent="0.2">
      <c r="A17" t="s">
        <v>55</v>
      </c>
      <c r="B17" t="s">
        <v>156</v>
      </c>
      <c r="C17" s="74">
        <v>786</v>
      </c>
      <c r="D17" s="74">
        <v>128</v>
      </c>
      <c r="E17" s="2">
        <v>16.284987277353689</v>
      </c>
      <c r="F17" s="45" t="str">
        <f>IF(VLOOKUP('Hospital Report'!$H$12,'Data for Figure 1'!$A$3:$E$44,5,FALSE)='Data for Figure 1'!E17,E17,"")</f>
        <v/>
      </c>
    </row>
    <row r="18" spans="1:6" x14ac:dyDescent="0.2">
      <c r="A18" t="s">
        <v>109</v>
      </c>
      <c r="B18" t="s">
        <v>157</v>
      </c>
      <c r="C18" s="74">
        <v>1556</v>
      </c>
      <c r="D18" s="74">
        <v>213</v>
      </c>
      <c r="E18" s="2">
        <v>13.688946015424165</v>
      </c>
      <c r="F18" s="45" t="str">
        <f>IF(VLOOKUP('Hospital Report'!$H$12,'Data for Figure 1'!$A$3:$E$44,5,FALSE)='Data for Figure 1'!E18,E18,"")</f>
        <v/>
      </c>
    </row>
    <row r="19" spans="1:6" x14ac:dyDescent="0.2">
      <c r="A19" t="s">
        <v>136</v>
      </c>
      <c r="B19" t="s">
        <v>158</v>
      </c>
      <c r="C19" s="74">
        <v>399</v>
      </c>
      <c r="D19" s="74">
        <v>48</v>
      </c>
      <c r="E19" s="2">
        <v>12.030075187969924</v>
      </c>
      <c r="F19" s="45" t="str">
        <f>IF(VLOOKUP('Hospital Report'!$H$12,'Data for Figure 1'!$A$3:$E$44,5,FALSE)='Data for Figure 1'!E19,E19,"")</f>
        <v/>
      </c>
    </row>
    <row r="20" spans="1:6" x14ac:dyDescent="0.2">
      <c r="A20" t="s">
        <v>71</v>
      </c>
      <c r="B20" t="s">
        <v>159</v>
      </c>
      <c r="C20" s="74">
        <v>786</v>
      </c>
      <c r="D20" s="74">
        <v>94</v>
      </c>
      <c r="E20" s="2">
        <v>11.959287531806616</v>
      </c>
      <c r="F20" s="45" t="str">
        <f>IF(VLOOKUP('Hospital Report'!$H$12,'Data for Figure 1'!$A$3:$E$44,5,FALSE)='Data for Figure 1'!E20,E20,"")</f>
        <v/>
      </c>
    </row>
    <row r="21" spans="1:6" x14ac:dyDescent="0.2">
      <c r="A21" t="s">
        <v>113</v>
      </c>
      <c r="B21" t="s">
        <v>160</v>
      </c>
      <c r="C21" s="74">
        <v>1308</v>
      </c>
      <c r="D21" s="74">
        <v>143</v>
      </c>
      <c r="E21" s="2">
        <v>10.932721712538227</v>
      </c>
      <c r="F21" s="45" t="str">
        <f>IF(VLOOKUP('Hospital Report'!$H$12,'Data for Figure 1'!$A$3:$E$44,5,FALSE)='Data for Figure 1'!E21,E21,"")</f>
        <v/>
      </c>
    </row>
    <row r="22" spans="1:6" x14ac:dyDescent="0.2">
      <c r="A22" t="s">
        <v>82</v>
      </c>
      <c r="B22" t="s">
        <v>161</v>
      </c>
      <c r="C22" s="74">
        <v>407</v>
      </c>
      <c r="D22" s="74">
        <v>44</v>
      </c>
      <c r="E22" s="2">
        <v>10.810810810810811</v>
      </c>
      <c r="F22" s="45" t="str">
        <f>IF(VLOOKUP('Hospital Report'!$H$12,'Data for Figure 1'!$A$3:$E$44,5,FALSE)='Data for Figure 1'!E22,E22,"")</f>
        <v/>
      </c>
    </row>
    <row r="23" spans="1:6" x14ac:dyDescent="0.2">
      <c r="A23" t="s">
        <v>121</v>
      </c>
      <c r="B23" t="s">
        <v>162</v>
      </c>
      <c r="C23" s="74">
        <v>614</v>
      </c>
      <c r="D23" s="74">
        <v>65</v>
      </c>
      <c r="E23" s="2">
        <v>10.586319218241043</v>
      </c>
      <c r="F23" s="45" t="str">
        <f>IF(VLOOKUP('Hospital Report'!$H$12,'Data for Figure 1'!$A$3:$E$44,5,FALSE)='Data for Figure 1'!E23,E23,"")</f>
        <v/>
      </c>
    </row>
    <row r="24" spans="1:6" x14ac:dyDescent="0.2">
      <c r="A24" t="s">
        <v>102</v>
      </c>
      <c r="B24" t="s">
        <v>163</v>
      </c>
      <c r="C24" s="74">
        <v>384</v>
      </c>
      <c r="D24" s="74">
        <v>37</v>
      </c>
      <c r="E24" s="2">
        <v>9.6354166666666679</v>
      </c>
      <c r="F24" s="45">
        <f>IF(VLOOKUP('Hospital Report'!$H$12,'Data for Figure 1'!$A$3:$E$44,5,FALSE)='Data for Figure 1'!E24,E24,"")</f>
        <v>9.6354166666666679</v>
      </c>
    </row>
    <row r="25" spans="1:6" x14ac:dyDescent="0.2">
      <c r="A25" t="s">
        <v>75</v>
      </c>
      <c r="B25" t="s">
        <v>164</v>
      </c>
      <c r="C25" s="74">
        <v>1293</v>
      </c>
      <c r="D25" s="74">
        <v>121</v>
      </c>
      <c r="E25" s="2">
        <v>9.3580819798917254</v>
      </c>
      <c r="F25" s="45" t="str">
        <f>IF(VLOOKUP('Hospital Report'!$H$12,'Data for Figure 1'!$A$3:$E$44,5,FALSE)='Data for Figure 1'!E25,E25,"")</f>
        <v/>
      </c>
    </row>
    <row r="26" spans="1:6" x14ac:dyDescent="0.2">
      <c r="A26" t="s">
        <v>64</v>
      </c>
      <c r="B26" t="s">
        <v>165</v>
      </c>
      <c r="C26" s="74">
        <v>281</v>
      </c>
      <c r="D26" s="74">
        <v>26</v>
      </c>
      <c r="E26" s="2">
        <v>9.252669039145907</v>
      </c>
      <c r="F26" s="45" t="str">
        <f>IF(VLOOKUP('Hospital Report'!$H$12,'Data for Figure 1'!$A$3:$E$44,5,FALSE)='Data for Figure 1'!E26,E26,"")</f>
        <v/>
      </c>
    </row>
    <row r="27" spans="1:6" x14ac:dyDescent="0.2">
      <c r="A27" t="s">
        <v>111</v>
      </c>
      <c r="B27" t="s">
        <v>166</v>
      </c>
      <c r="C27" s="74">
        <v>1815</v>
      </c>
      <c r="D27" s="74">
        <v>166</v>
      </c>
      <c r="E27" s="2">
        <v>9.1460055096418724</v>
      </c>
      <c r="F27" s="45" t="str">
        <f>IF(VLOOKUP('Hospital Report'!$H$12,'Data for Figure 1'!$A$3:$E$44,5,FALSE)='Data for Figure 1'!E27,E27,"")</f>
        <v/>
      </c>
    </row>
    <row r="28" spans="1:6" x14ac:dyDescent="0.2">
      <c r="A28" t="s">
        <v>69</v>
      </c>
      <c r="B28" t="s">
        <v>167</v>
      </c>
      <c r="C28" s="74">
        <v>536</v>
      </c>
      <c r="D28" s="74">
        <v>46</v>
      </c>
      <c r="E28" s="2">
        <v>8.5820895522388057</v>
      </c>
      <c r="F28" s="45" t="str">
        <f>IF(VLOOKUP('Hospital Report'!$H$12,'Data for Figure 1'!$A$3:$E$44,5,FALSE)='Data for Figure 1'!E28,E28,"")</f>
        <v/>
      </c>
    </row>
    <row r="29" spans="1:6" x14ac:dyDescent="0.2">
      <c r="A29" t="s">
        <v>47</v>
      </c>
      <c r="B29" t="s">
        <v>168</v>
      </c>
      <c r="C29" s="74">
        <v>599</v>
      </c>
      <c r="D29" s="74">
        <v>49</v>
      </c>
      <c r="E29" s="2">
        <v>8.1803005008347256</v>
      </c>
      <c r="F29" s="45" t="str">
        <f>IF(VLOOKUP('Hospital Report'!$H$12,'Data for Figure 1'!$A$3:$E$44,5,FALSE)='Data for Figure 1'!E29,E29,"")</f>
        <v/>
      </c>
    </row>
    <row r="30" spans="1:6" x14ac:dyDescent="0.2">
      <c r="A30" t="s">
        <v>90</v>
      </c>
      <c r="B30" t="s">
        <v>169</v>
      </c>
      <c r="C30" s="74">
        <v>366</v>
      </c>
      <c r="D30" s="74">
        <v>29</v>
      </c>
      <c r="E30" s="2">
        <v>7.9234972677595632</v>
      </c>
      <c r="F30" s="45" t="str">
        <f>IF(VLOOKUP('Hospital Report'!$H$12,'Data for Figure 1'!$A$3:$E$44,5,FALSE)='Data for Figure 1'!E30,E30,"")</f>
        <v/>
      </c>
    </row>
    <row r="31" spans="1:6" x14ac:dyDescent="0.2">
      <c r="A31" t="s">
        <v>98</v>
      </c>
      <c r="B31" t="s">
        <v>170</v>
      </c>
      <c r="C31" s="74">
        <v>433</v>
      </c>
      <c r="D31" s="74">
        <v>34</v>
      </c>
      <c r="E31" s="2">
        <v>7.8521939953810627</v>
      </c>
      <c r="F31" s="45" t="str">
        <f>IF(VLOOKUP('Hospital Report'!$H$12,'Data for Figure 1'!$A$3:$E$44,5,FALSE)='Data for Figure 1'!E31,E31,"")</f>
        <v/>
      </c>
    </row>
    <row r="32" spans="1:6" x14ac:dyDescent="0.2">
      <c r="A32" t="s">
        <v>58</v>
      </c>
      <c r="B32" t="s">
        <v>171</v>
      </c>
      <c r="C32" s="74">
        <v>1079</v>
      </c>
      <c r="D32" s="74">
        <v>79</v>
      </c>
      <c r="E32" s="2">
        <v>7.3215940685820202</v>
      </c>
      <c r="F32" s="45" t="str">
        <f>IF(VLOOKUP('Hospital Report'!$H$12,'Data for Figure 1'!$A$3:$E$44,5,FALSE)='Data for Figure 1'!E32,E32,"")</f>
        <v/>
      </c>
    </row>
    <row r="33" spans="1:6" x14ac:dyDescent="0.2">
      <c r="A33" t="s">
        <v>57</v>
      </c>
      <c r="B33" t="s">
        <v>172</v>
      </c>
      <c r="C33" s="74">
        <v>803</v>
      </c>
      <c r="D33" s="74">
        <v>57</v>
      </c>
      <c r="E33" s="2">
        <v>7.0983810709838115</v>
      </c>
      <c r="F33" s="45" t="str">
        <f>IF(VLOOKUP('Hospital Report'!$H$12,'Data for Figure 1'!$A$3:$E$44,5,FALSE)='Data for Figure 1'!E33,E33,"")</f>
        <v/>
      </c>
    </row>
    <row r="34" spans="1:6" x14ac:dyDescent="0.2">
      <c r="A34" t="s">
        <v>94</v>
      </c>
      <c r="B34" t="s">
        <v>173</v>
      </c>
      <c r="C34" s="74">
        <v>928</v>
      </c>
      <c r="D34" s="74">
        <v>63</v>
      </c>
      <c r="E34" s="2">
        <v>6.7887931034482758</v>
      </c>
      <c r="F34" s="45" t="str">
        <f>IF(VLOOKUP('Hospital Report'!$H$12,'Data for Figure 1'!$A$3:$E$44,5,FALSE)='Data for Figure 1'!E34,E34,"")</f>
        <v/>
      </c>
    </row>
    <row r="35" spans="1:6" x14ac:dyDescent="0.2">
      <c r="A35" t="s">
        <v>77</v>
      </c>
      <c r="B35" t="s">
        <v>174</v>
      </c>
      <c r="C35" s="74">
        <v>589</v>
      </c>
      <c r="D35" s="74">
        <v>39</v>
      </c>
      <c r="E35" s="2">
        <v>6.6213921901528012</v>
      </c>
      <c r="F35" s="45" t="str">
        <f>IF(VLOOKUP('Hospital Report'!$H$12,'Data for Figure 1'!$A$3:$E$44,5,FALSE)='Data for Figure 1'!E35,E35,"")</f>
        <v/>
      </c>
    </row>
    <row r="36" spans="1:6" x14ac:dyDescent="0.2">
      <c r="A36" t="s">
        <v>100</v>
      </c>
      <c r="B36" t="s">
        <v>175</v>
      </c>
      <c r="C36" s="74">
        <v>2297</v>
      </c>
      <c r="D36" s="74">
        <v>150</v>
      </c>
      <c r="E36" s="2">
        <v>6.5302568567696992</v>
      </c>
      <c r="F36" s="45" t="str">
        <f>IF(VLOOKUP('Hospital Report'!$H$12,'Data for Figure 1'!$A$3:$E$44,5,FALSE)='Data for Figure 1'!E36,E36,"")</f>
        <v/>
      </c>
    </row>
    <row r="37" spans="1:6" x14ac:dyDescent="0.2">
      <c r="A37" t="s">
        <v>43</v>
      </c>
      <c r="B37" t="s">
        <v>176</v>
      </c>
      <c r="C37" s="74">
        <v>34</v>
      </c>
      <c r="D37" s="74">
        <v>2</v>
      </c>
      <c r="E37" s="2">
        <v>5.8823529411764701</v>
      </c>
      <c r="F37" s="45" t="str">
        <f>IF(VLOOKUP('Hospital Report'!$H$12,'Data for Figure 1'!$A$3:$E$44,5,FALSE)='Data for Figure 1'!E37,E37,"")</f>
        <v/>
      </c>
    </row>
    <row r="38" spans="1:6" x14ac:dyDescent="0.2">
      <c r="A38" t="s">
        <v>135</v>
      </c>
      <c r="B38" t="s">
        <v>177</v>
      </c>
      <c r="C38" s="74">
        <v>1336</v>
      </c>
      <c r="D38" s="74">
        <v>73</v>
      </c>
      <c r="E38" s="2">
        <v>5.4640718562874255</v>
      </c>
      <c r="F38" s="45" t="str">
        <f>IF(VLOOKUP('Hospital Report'!$H$12,'Data for Figure 1'!$A$3:$E$44,5,FALSE)='Data for Figure 1'!E38,E38,"")</f>
        <v/>
      </c>
    </row>
    <row r="39" spans="1:6" x14ac:dyDescent="0.2">
      <c r="A39" t="s">
        <v>59</v>
      </c>
      <c r="B39" t="s">
        <v>178</v>
      </c>
      <c r="C39" s="74">
        <v>2668</v>
      </c>
      <c r="D39" s="74">
        <v>143</v>
      </c>
      <c r="E39" s="2">
        <v>5.3598200899550221</v>
      </c>
      <c r="F39" s="45" t="str">
        <f>IF(VLOOKUP('Hospital Report'!$H$12,'Data for Figure 1'!$A$3:$E$44,5,FALSE)='Data for Figure 1'!E39,E39,"")</f>
        <v/>
      </c>
    </row>
    <row r="40" spans="1:6" x14ac:dyDescent="0.2">
      <c r="A40" t="s">
        <v>106</v>
      </c>
      <c r="B40" t="s">
        <v>179</v>
      </c>
      <c r="C40" s="74">
        <v>1021</v>
      </c>
      <c r="D40" s="74">
        <v>49</v>
      </c>
      <c r="E40" s="2">
        <v>4.7992164544564151</v>
      </c>
      <c r="F40" s="45" t="str">
        <f>IF(VLOOKUP('Hospital Report'!$H$12,'Data for Figure 1'!$A$3:$E$44,5,FALSE)='Data for Figure 1'!E40,E40,"")</f>
        <v/>
      </c>
    </row>
    <row r="41" spans="1:6" x14ac:dyDescent="0.2">
      <c r="A41" t="s">
        <v>104</v>
      </c>
      <c r="B41" t="s">
        <v>180</v>
      </c>
      <c r="C41" s="74">
        <v>417</v>
      </c>
      <c r="D41" s="74">
        <v>16</v>
      </c>
      <c r="E41" s="2">
        <v>3.8369304556354913</v>
      </c>
      <c r="F41" s="45" t="str">
        <f>IF(VLOOKUP('Hospital Report'!$H$12,'Data for Figure 1'!$A$3:$E$44,5,FALSE)='Data for Figure 1'!E41,E41,"")</f>
        <v/>
      </c>
    </row>
    <row r="42" spans="1:6" x14ac:dyDescent="0.2">
      <c r="A42" t="s">
        <v>53</v>
      </c>
      <c r="B42" t="s">
        <v>181</v>
      </c>
      <c r="C42" s="74">
        <v>168</v>
      </c>
      <c r="D42" s="74">
        <v>5</v>
      </c>
      <c r="E42" s="2">
        <v>2.9761904761904758</v>
      </c>
      <c r="F42" s="45" t="str">
        <f>IF(VLOOKUP('Hospital Report'!$H$12,'Data for Figure 1'!$A$3:$E$44,5,FALSE)='Data for Figure 1'!E42,E42,"")</f>
        <v/>
      </c>
    </row>
    <row r="43" spans="1:6" x14ac:dyDescent="0.2">
      <c r="A43" t="s">
        <v>45</v>
      </c>
      <c r="B43" t="s">
        <v>182</v>
      </c>
      <c r="C43" s="74">
        <v>56</v>
      </c>
      <c r="D43" s="74">
        <v>1</v>
      </c>
      <c r="E43" s="2">
        <v>1.7857142857142856</v>
      </c>
      <c r="F43" s="45" t="str">
        <f>IF(VLOOKUP('Hospital Report'!$H$12,'Data for Figure 1'!$A$3:$E$44,5,FALSE)='Data for Figure 1'!E43,E43,"")</f>
        <v/>
      </c>
    </row>
    <row r="44" spans="1:6" x14ac:dyDescent="0.2">
      <c r="A44" t="s">
        <v>84</v>
      </c>
      <c r="B44" t="s">
        <v>183</v>
      </c>
      <c r="C44" s="74">
        <v>1079</v>
      </c>
      <c r="D44" s="74">
        <v>19</v>
      </c>
      <c r="E44" s="2">
        <v>1.7608897126969416</v>
      </c>
      <c r="F44" s="45" t="str">
        <f>IF(VLOOKUP('Hospital Report'!$H$12,'Data for Figure 1'!$A$3:$E$44,5,FALSE)='Data for Figure 1'!E44,E44,"")</f>
        <v/>
      </c>
    </row>
    <row r="45" spans="1:6" x14ac:dyDescent="0.2">
      <c r="B45" t="s">
        <v>188</v>
      </c>
      <c r="C45" s="74">
        <v>32991</v>
      </c>
      <c r="D45" s="74">
        <v>4011</v>
      </c>
      <c r="E45" s="2">
        <v>12.15786123488224</v>
      </c>
    </row>
  </sheetData>
  <sortState ref="A3:E48">
    <sortCondition descending="1" ref="E3:E48"/>
  </sortState>
  <mergeCells count="1">
    <mergeCell ref="C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B22" sqref="B22"/>
    </sheetView>
  </sheetViews>
  <sheetFormatPr defaultRowHeight="14.25" x14ac:dyDescent="0.2"/>
  <cols>
    <col min="2" max="2" width="46.625" bestFit="1" customWidth="1"/>
    <col min="7" max="7" width="51.75" bestFit="1" customWidth="1"/>
  </cols>
  <sheetData>
    <row r="1" spans="1:8" x14ac:dyDescent="0.2">
      <c r="A1" t="s">
        <v>129</v>
      </c>
      <c r="B1" t="s">
        <v>128</v>
      </c>
      <c r="C1" s="4" t="s">
        <v>127</v>
      </c>
      <c r="D1" s="4" t="s">
        <v>126</v>
      </c>
      <c r="E1" s="4" t="s">
        <v>125</v>
      </c>
      <c r="H1" t="s">
        <v>129</v>
      </c>
    </row>
    <row r="2" spans="1:8" x14ac:dyDescent="0.2">
      <c r="A2" t="s">
        <v>124</v>
      </c>
      <c r="B2" t="s">
        <v>123</v>
      </c>
      <c r="C2">
        <v>1</v>
      </c>
      <c r="D2">
        <v>0</v>
      </c>
      <c r="E2">
        <v>0</v>
      </c>
      <c r="G2" t="str">
        <f>B2&amp;" ("&amp;A2&amp;")"</f>
        <v>Abbey Court (RWFAC)</v>
      </c>
      <c r="H2" t="s">
        <v>124</v>
      </c>
    </row>
    <row r="3" spans="1:8" x14ac:dyDescent="0.2">
      <c r="A3" t="s">
        <v>122</v>
      </c>
      <c r="B3" t="s">
        <v>132</v>
      </c>
      <c r="C3">
        <v>1</v>
      </c>
      <c r="D3">
        <v>1</v>
      </c>
      <c r="E3">
        <v>1</v>
      </c>
      <c r="G3" t="str">
        <f t="shared" ref="G3:G47" si="0">B3&amp;" ("&amp;A3&amp;")"</f>
        <v>Addenbrooke's Hospital (RGT01)</v>
      </c>
      <c r="H3" t="s">
        <v>122</v>
      </c>
    </row>
    <row r="4" spans="1:8" x14ac:dyDescent="0.2">
      <c r="A4" t="s">
        <v>121</v>
      </c>
      <c r="B4" t="s">
        <v>120</v>
      </c>
      <c r="C4">
        <v>0</v>
      </c>
      <c r="D4">
        <v>1</v>
      </c>
      <c r="E4">
        <v>0</v>
      </c>
      <c r="G4" t="str">
        <f t="shared" si="0"/>
        <v>Berkshire Healthcare NHS Foundation Trust (RWX)</v>
      </c>
      <c r="H4" t="s">
        <v>121</v>
      </c>
    </row>
    <row r="5" spans="1:8" x14ac:dyDescent="0.2">
      <c r="A5" t="s">
        <v>119</v>
      </c>
      <c r="B5" t="s">
        <v>118</v>
      </c>
      <c r="C5">
        <v>1</v>
      </c>
      <c r="D5">
        <v>0</v>
      </c>
      <c r="E5">
        <v>0</v>
      </c>
      <c r="G5" t="str">
        <f t="shared" si="0"/>
        <v>Berkshire Healthcare NHS Trust Headquarters (RWXHQ)</v>
      </c>
      <c r="H5" t="s">
        <v>119</v>
      </c>
    </row>
    <row r="6" spans="1:8" x14ac:dyDescent="0.2">
      <c r="A6" t="s">
        <v>117</v>
      </c>
      <c r="B6" t="s">
        <v>116</v>
      </c>
      <c r="C6">
        <v>0</v>
      </c>
      <c r="D6">
        <v>1</v>
      </c>
      <c r="E6">
        <v>0</v>
      </c>
      <c r="G6" t="str">
        <f t="shared" si="0"/>
        <v>Bradford Teaching Hospitals NHS Foundation Trust (RAE)</v>
      </c>
      <c r="H6" t="s">
        <v>117</v>
      </c>
    </row>
    <row r="7" spans="1:8" x14ac:dyDescent="0.2">
      <c r="A7" t="s">
        <v>115</v>
      </c>
      <c r="B7" t="s">
        <v>114</v>
      </c>
      <c r="C7">
        <v>1</v>
      </c>
      <c r="D7">
        <v>1</v>
      </c>
      <c r="E7">
        <v>1</v>
      </c>
      <c r="G7" t="str">
        <f t="shared" si="0"/>
        <v>Bristol Royal Infirmary (RA701)</v>
      </c>
      <c r="H7" t="s">
        <v>115</v>
      </c>
    </row>
    <row r="8" spans="1:8" x14ac:dyDescent="0.2">
      <c r="A8" t="s">
        <v>113</v>
      </c>
      <c r="B8" t="s">
        <v>112</v>
      </c>
      <c r="C8">
        <v>0</v>
      </c>
      <c r="D8">
        <v>1</v>
      </c>
      <c r="E8">
        <v>0</v>
      </c>
      <c r="G8" t="str">
        <f t="shared" si="0"/>
        <v>Buckinghamshire Healthcare NHS Trust (RXQ)</v>
      </c>
      <c r="H8" t="s">
        <v>113</v>
      </c>
    </row>
    <row r="9" spans="1:8" x14ac:dyDescent="0.2">
      <c r="A9" t="s">
        <v>111</v>
      </c>
      <c r="B9" t="s">
        <v>110</v>
      </c>
      <c r="C9">
        <v>1</v>
      </c>
      <c r="D9">
        <v>1</v>
      </c>
      <c r="E9">
        <v>1</v>
      </c>
      <c r="G9" t="str">
        <f t="shared" si="0"/>
        <v>Campus For Ageing And Vitality (RTD03)</v>
      </c>
      <c r="H9" t="s">
        <v>111</v>
      </c>
    </row>
    <row r="10" spans="1:8" x14ac:dyDescent="0.2">
      <c r="A10" t="s">
        <v>109</v>
      </c>
      <c r="B10" t="s">
        <v>108</v>
      </c>
      <c r="C10">
        <v>1</v>
      </c>
      <c r="D10">
        <v>1</v>
      </c>
      <c r="E10">
        <v>1</v>
      </c>
      <c r="G10" t="str">
        <f t="shared" si="0"/>
        <v>County Durham And Darlington NHS Foundation Trust (RXP)</v>
      </c>
      <c r="H10" t="s">
        <v>109</v>
      </c>
    </row>
    <row r="11" spans="1:8" x14ac:dyDescent="0.2">
      <c r="A11" t="s">
        <v>133</v>
      </c>
      <c r="B11" t="s">
        <v>107</v>
      </c>
      <c r="C11">
        <v>0</v>
      </c>
      <c r="D11">
        <v>1</v>
      </c>
      <c r="E11">
        <v>0</v>
      </c>
      <c r="G11" t="str">
        <f t="shared" si="0"/>
        <v>Derby Teaching Hospitals NHS Foundation Trust (RTG00)</v>
      </c>
      <c r="H11" t="s">
        <v>133</v>
      </c>
    </row>
    <row r="12" spans="1:8" x14ac:dyDescent="0.2">
      <c r="A12" t="s">
        <v>106</v>
      </c>
      <c r="B12" t="s">
        <v>105</v>
      </c>
      <c r="C12">
        <v>1</v>
      </c>
      <c r="D12">
        <v>1</v>
      </c>
      <c r="E12">
        <v>1</v>
      </c>
      <c r="G12" t="str">
        <f t="shared" si="0"/>
        <v>East And North Hertfordshire NHS Trust (RWH)</v>
      </c>
      <c r="H12" t="s">
        <v>106</v>
      </c>
    </row>
    <row r="13" spans="1:8" x14ac:dyDescent="0.2">
      <c r="A13" t="s">
        <v>104</v>
      </c>
      <c r="B13" t="s">
        <v>103</v>
      </c>
      <c r="C13">
        <v>1</v>
      </c>
      <c r="D13">
        <v>1</v>
      </c>
      <c r="E13">
        <v>1</v>
      </c>
      <c r="G13" t="str">
        <f t="shared" si="0"/>
        <v>Frimley Park Hospital (RDU01)</v>
      </c>
      <c r="H13" t="s">
        <v>104</v>
      </c>
    </row>
    <row r="14" spans="1:8" x14ac:dyDescent="0.2">
      <c r="A14" t="s">
        <v>102</v>
      </c>
      <c r="B14" t="s">
        <v>101</v>
      </c>
      <c r="C14">
        <v>0</v>
      </c>
      <c r="D14">
        <v>1</v>
      </c>
      <c r="E14">
        <v>0</v>
      </c>
      <c r="G14" t="str">
        <f t="shared" si="0"/>
        <v>Hereford County Hospital (RLQ01)</v>
      </c>
      <c r="H14" t="s">
        <v>102</v>
      </c>
    </row>
    <row r="15" spans="1:8" x14ac:dyDescent="0.2">
      <c r="A15" t="s">
        <v>100</v>
      </c>
      <c r="B15" t="s">
        <v>99</v>
      </c>
      <c r="C15">
        <v>0</v>
      </c>
      <c r="D15">
        <v>1</v>
      </c>
      <c r="E15">
        <v>0</v>
      </c>
      <c r="G15" t="str">
        <f t="shared" si="0"/>
        <v>Hull Royal Infirmary (RWA01)</v>
      </c>
      <c r="H15" t="s">
        <v>100</v>
      </c>
    </row>
    <row r="16" spans="1:8" x14ac:dyDescent="0.2">
      <c r="A16" t="s">
        <v>98</v>
      </c>
      <c r="B16" t="s">
        <v>97</v>
      </c>
      <c r="C16">
        <v>0</v>
      </c>
      <c r="D16">
        <v>1</v>
      </c>
      <c r="E16">
        <v>0</v>
      </c>
      <c r="G16" t="str">
        <f t="shared" si="0"/>
        <v>James Paget University Hospital (RGP75)</v>
      </c>
      <c r="H16" t="s">
        <v>98</v>
      </c>
    </row>
    <row r="17" spans="1:8" x14ac:dyDescent="0.2">
      <c r="A17" t="s">
        <v>96</v>
      </c>
      <c r="B17" t="s">
        <v>95</v>
      </c>
      <c r="C17">
        <v>0</v>
      </c>
      <c r="D17">
        <v>1</v>
      </c>
      <c r="E17">
        <v>0</v>
      </c>
      <c r="G17" t="str">
        <f t="shared" si="0"/>
        <v>Kingston Hospital (RAX01)</v>
      </c>
      <c r="H17" t="s">
        <v>96</v>
      </c>
    </row>
    <row r="18" spans="1:8" x14ac:dyDescent="0.2">
      <c r="A18" t="s">
        <v>94</v>
      </c>
      <c r="B18" t="s">
        <v>93</v>
      </c>
      <c r="C18">
        <v>1</v>
      </c>
      <c r="D18">
        <v>1</v>
      </c>
      <c r="E18">
        <v>1</v>
      </c>
      <c r="G18" t="str">
        <f t="shared" si="0"/>
        <v>Leicester General Hospital (RWEAK)</v>
      </c>
      <c r="H18" t="s">
        <v>94</v>
      </c>
    </row>
    <row r="19" spans="1:8" x14ac:dyDescent="0.2">
      <c r="A19" t="s">
        <v>92</v>
      </c>
      <c r="B19" t="s">
        <v>91</v>
      </c>
      <c r="C19">
        <v>1</v>
      </c>
      <c r="D19">
        <v>1</v>
      </c>
      <c r="E19">
        <v>1</v>
      </c>
      <c r="G19" t="str">
        <f t="shared" si="0"/>
        <v>Manchester Royal Infirmary (RW3MR)</v>
      </c>
      <c r="H19" t="s">
        <v>92</v>
      </c>
    </row>
    <row r="20" spans="1:8" x14ac:dyDescent="0.2">
      <c r="A20" t="s">
        <v>90</v>
      </c>
      <c r="B20" t="s">
        <v>89</v>
      </c>
      <c r="C20">
        <v>1</v>
      </c>
      <c r="D20">
        <v>1</v>
      </c>
      <c r="E20">
        <v>1</v>
      </c>
      <c r="G20" t="str">
        <f t="shared" si="0"/>
        <v>Musgrove Park Hospital (RBA11)</v>
      </c>
      <c r="H20" t="s">
        <v>90</v>
      </c>
    </row>
    <row r="21" spans="1:8" x14ac:dyDescent="0.2">
      <c r="A21" t="s">
        <v>134</v>
      </c>
      <c r="B21" t="s">
        <v>88</v>
      </c>
      <c r="C21">
        <v>1</v>
      </c>
      <c r="D21">
        <v>1</v>
      </c>
      <c r="E21">
        <v>1</v>
      </c>
      <c r="G21" t="str">
        <f t="shared" si="0"/>
        <v>Northern Lincolnshire And Goole NHS Foundation Trust (RJL00)</v>
      </c>
      <c r="H21" t="s">
        <v>134</v>
      </c>
    </row>
    <row r="22" spans="1:8" x14ac:dyDescent="0.2">
      <c r="A22" t="s">
        <v>87</v>
      </c>
      <c r="B22" t="s">
        <v>86</v>
      </c>
      <c r="C22">
        <v>1</v>
      </c>
      <c r="D22">
        <v>1</v>
      </c>
      <c r="E22">
        <v>1</v>
      </c>
      <c r="G22" t="str">
        <f t="shared" si="0"/>
        <v>Oxford University Hospitals NHS Foundation Trust (RTH)</v>
      </c>
      <c r="H22" t="s">
        <v>87</v>
      </c>
    </row>
    <row r="23" spans="1:8" x14ac:dyDescent="0.2">
      <c r="A23" t="s">
        <v>135</v>
      </c>
      <c r="B23" t="s">
        <v>85</v>
      </c>
      <c r="C23">
        <v>0</v>
      </c>
      <c r="D23">
        <v>1</v>
      </c>
      <c r="E23">
        <v>0</v>
      </c>
      <c r="G23" t="str">
        <f t="shared" si="0"/>
        <v>Pennine Acute Hospitals NHS Trust (RW600)</v>
      </c>
      <c r="H23" t="s">
        <v>135</v>
      </c>
    </row>
    <row r="24" spans="1:8" x14ac:dyDescent="0.2">
      <c r="A24" t="s">
        <v>84</v>
      </c>
      <c r="B24" t="s">
        <v>83</v>
      </c>
      <c r="C24">
        <v>1</v>
      </c>
      <c r="D24">
        <v>1</v>
      </c>
      <c r="E24">
        <v>1</v>
      </c>
      <c r="G24" t="str">
        <f t="shared" si="0"/>
        <v>Poole General Hospital (RD300)</v>
      </c>
      <c r="H24" t="s">
        <v>84</v>
      </c>
    </row>
    <row r="25" spans="1:8" x14ac:dyDescent="0.2">
      <c r="A25" t="s">
        <v>82</v>
      </c>
      <c r="B25" t="s">
        <v>191</v>
      </c>
      <c r="C25">
        <v>1</v>
      </c>
      <c r="D25">
        <v>1</v>
      </c>
      <c r="E25">
        <v>1</v>
      </c>
      <c r="G25" t="str">
        <f t="shared" si="0"/>
        <v>Queen's Hospital, Burton Upon Trent (RJF02)</v>
      </c>
      <c r="H25" t="s">
        <v>82</v>
      </c>
    </row>
    <row r="26" spans="1:8" x14ac:dyDescent="0.2">
      <c r="A26" t="s">
        <v>81</v>
      </c>
      <c r="B26" t="s">
        <v>80</v>
      </c>
      <c r="C26">
        <v>1</v>
      </c>
      <c r="D26">
        <v>1</v>
      </c>
      <c r="E26">
        <v>1</v>
      </c>
      <c r="G26" t="str">
        <f t="shared" si="0"/>
        <v>Royal Blackburn Hospital (RXR20)</v>
      </c>
      <c r="H26" t="s">
        <v>81</v>
      </c>
    </row>
    <row r="27" spans="1:8" x14ac:dyDescent="0.2">
      <c r="A27" t="s">
        <v>79</v>
      </c>
      <c r="B27" t="s">
        <v>78</v>
      </c>
      <c r="C27">
        <v>1</v>
      </c>
      <c r="D27">
        <v>1</v>
      </c>
      <c r="E27">
        <v>1</v>
      </c>
      <c r="G27" t="str">
        <f t="shared" si="0"/>
        <v>Royal Bournemouth General Hospital (RDZ20)</v>
      </c>
      <c r="H27" t="s">
        <v>79</v>
      </c>
    </row>
    <row r="28" spans="1:8" x14ac:dyDescent="0.2">
      <c r="A28" t="s">
        <v>77</v>
      </c>
      <c r="B28" t="s">
        <v>76</v>
      </c>
      <c r="C28">
        <v>1</v>
      </c>
      <c r="D28">
        <v>1</v>
      </c>
      <c r="E28">
        <v>1</v>
      </c>
      <c r="G28" t="str">
        <f t="shared" si="0"/>
        <v>Royal Free Hospital (RAL01)</v>
      </c>
      <c r="H28" t="s">
        <v>77</v>
      </c>
    </row>
    <row r="29" spans="1:8" x14ac:dyDescent="0.2">
      <c r="A29" t="s">
        <v>75</v>
      </c>
      <c r="B29" t="s">
        <v>74</v>
      </c>
      <c r="C29">
        <v>1</v>
      </c>
      <c r="D29">
        <v>1</v>
      </c>
      <c r="E29">
        <v>1</v>
      </c>
      <c r="G29" t="str">
        <f t="shared" si="0"/>
        <v>Royal United Hospital (RD130)</v>
      </c>
      <c r="H29" t="s">
        <v>75</v>
      </c>
    </row>
    <row r="30" spans="1:8" x14ac:dyDescent="0.2">
      <c r="A30" t="s">
        <v>73</v>
      </c>
      <c r="B30" t="s">
        <v>72</v>
      </c>
      <c r="C30">
        <v>0</v>
      </c>
      <c r="D30">
        <v>1</v>
      </c>
      <c r="E30">
        <v>0</v>
      </c>
      <c r="G30" t="str">
        <f t="shared" si="0"/>
        <v>Russells Hall Hospital (RNA01)</v>
      </c>
      <c r="H30" t="s">
        <v>73</v>
      </c>
    </row>
    <row r="31" spans="1:8" x14ac:dyDescent="0.2">
      <c r="A31" t="s">
        <v>71</v>
      </c>
      <c r="B31" t="s">
        <v>70</v>
      </c>
      <c r="C31">
        <v>1</v>
      </c>
      <c r="D31">
        <v>1</v>
      </c>
      <c r="E31">
        <v>1</v>
      </c>
      <c r="G31" t="str">
        <f t="shared" si="0"/>
        <v>Salford Royal (RM301)</v>
      </c>
      <c r="H31" t="s">
        <v>71</v>
      </c>
    </row>
    <row r="32" spans="1:8" x14ac:dyDescent="0.2">
      <c r="A32" t="s">
        <v>69</v>
      </c>
      <c r="B32" t="s">
        <v>68</v>
      </c>
      <c r="C32">
        <v>0</v>
      </c>
      <c r="D32">
        <v>1</v>
      </c>
      <c r="E32">
        <v>0</v>
      </c>
      <c r="G32" t="str">
        <f t="shared" si="0"/>
        <v>Salisbury Health Care NHS Trust (RNZ00)</v>
      </c>
      <c r="H32" t="s">
        <v>69</v>
      </c>
    </row>
    <row r="33" spans="1:8" x14ac:dyDescent="0.2">
      <c r="A33" t="s">
        <v>136</v>
      </c>
      <c r="B33" t="s">
        <v>67</v>
      </c>
      <c r="C33">
        <v>0</v>
      </c>
      <c r="D33">
        <v>1</v>
      </c>
      <c r="E33">
        <v>0</v>
      </c>
      <c r="G33" t="str">
        <f t="shared" si="0"/>
        <v>Sandwell And West Birmingham Hospitals NHS Trust (RXK00)</v>
      </c>
      <c r="H33" t="s">
        <v>136</v>
      </c>
    </row>
    <row r="34" spans="1:8" x14ac:dyDescent="0.2">
      <c r="A34" t="s">
        <v>66</v>
      </c>
      <c r="B34" t="s">
        <v>65</v>
      </c>
      <c r="C34">
        <v>1</v>
      </c>
      <c r="D34">
        <v>0</v>
      </c>
      <c r="E34">
        <v>0</v>
      </c>
      <c r="G34" t="str">
        <f t="shared" si="0"/>
        <v>Sandwell General Hospital (RXK01)</v>
      </c>
      <c r="H34" t="s">
        <v>66</v>
      </c>
    </row>
    <row r="35" spans="1:8" x14ac:dyDescent="0.2">
      <c r="A35" t="s">
        <v>64</v>
      </c>
      <c r="B35" t="s">
        <v>63</v>
      </c>
      <c r="C35">
        <v>0</v>
      </c>
      <c r="D35">
        <v>1</v>
      </c>
      <c r="E35">
        <v>0</v>
      </c>
      <c r="G35" t="str">
        <f t="shared" si="0"/>
        <v>Southampton General Hospital (RHM01)</v>
      </c>
      <c r="H35" t="s">
        <v>64</v>
      </c>
    </row>
    <row r="36" spans="1:8" x14ac:dyDescent="0.2">
      <c r="A36" t="s">
        <v>62</v>
      </c>
      <c r="B36" t="s">
        <v>192</v>
      </c>
      <c r="C36">
        <v>0</v>
      </c>
      <c r="D36">
        <v>1</v>
      </c>
      <c r="E36">
        <v>0</v>
      </c>
      <c r="G36" t="str">
        <f t="shared" si="0"/>
        <v>St George's Hospital (Tooting) (RJ701)</v>
      </c>
      <c r="H36" t="s">
        <v>62</v>
      </c>
    </row>
    <row r="37" spans="1:8" x14ac:dyDescent="0.2">
      <c r="A37" t="s">
        <v>61</v>
      </c>
      <c r="B37" t="s">
        <v>60</v>
      </c>
      <c r="C37">
        <v>1</v>
      </c>
      <c r="D37">
        <v>1</v>
      </c>
      <c r="E37">
        <v>1</v>
      </c>
      <c r="G37" t="str">
        <f t="shared" si="0"/>
        <v>St Helens Hospital (RBN02)</v>
      </c>
      <c r="H37" t="s">
        <v>61</v>
      </c>
    </row>
    <row r="38" spans="1:8" x14ac:dyDescent="0.2">
      <c r="A38" t="s">
        <v>59</v>
      </c>
      <c r="B38" t="s">
        <v>193</v>
      </c>
      <c r="C38">
        <v>0</v>
      </c>
      <c r="D38">
        <v>1</v>
      </c>
      <c r="E38">
        <v>0</v>
      </c>
      <c r="G38" t="str">
        <f t="shared" si="0"/>
        <v>St James's University Hospital (RR813)</v>
      </c>
      <c r="H38" t="s">
        <v>59</v>
      </c>
    </row>
    <row r="39" spans="1:8" x14ac:dyDescent="0.2">
      <c r="A39" t="s">
        <v>58</v>
      </c>
      <c r="B39" t="s">
        <v>194</v>
      </c>
      <c r="C39">
        <v>0</v>
      </c>
      <c r="D39">
        <v>1</v>
      </c>
      <c r="E39">
        <v>0</v>
      </c>
      <c r="G39" t="str">
        <f t="shared" si="0"/>
        <v>St Peter's Hospital (RTK01)</v>
      </c>
      <c r="H39" t="s">
        <v>58</v>
      </c>
    </row>
    <row r="40" spans="1:8" x14ac:dyDescent="0.2">
      <c r="A40" t="s">
        <v>57</v>
      </c>
      <c r="B40" t="s">
        <v>56</v>
      </c>
      <c r="C40">
        <v>1</v>
      </c>
      <c r="D40">
        <v>1</v>
      </c>
      <c r="E40">
        <v>1</v>
      </c>
      <c r="G40" t="str">
        <f t="shared" si="0"/>
        <v>Sunderland Royal Hospital (RLNGL)</v>
      </c>
      <c r="H40" t="s">
        <v>57</v>
      </c>
    </row>
    <row r="41" spans="1:8" x14ac:dyDescent="0.2">
      <c r="A41" t="s">
        <v>55</v>
      </c>
      <c r="B41" t="s">
        <v>54</v>
      </c>
      <c r="C41">
        <v>1</v>
      </c>
      <c r="D41">
        <v>1</v>
      </c>
      <c r="E41">
        <v>1</v>
      </c>
      <c r="G41" t="str">
        <f t="shared" si="0"/>
        <v>The James Cook University Hospital (RTRAT)</v>
      </c>
      <c r="H41" t="s">
        <v>55</v>
      </c>
    </row>
    <row r="42" spans="1:8" x14ac:dyDescent="0.2">
      <c r="A42" t="s">
        <v>53</v>
      </c>
      <c r="B42" t="s">
        <v>52</v>
      </c>
      <c r="C42">
        <v>1</v>
      </c>
      <c r="D42">
        <v>1</v>
      </c>
      <c r="E42">
        <v>1</v>
      </c>
      <c r="G42" t="str">
        <f t="shared" si="0"/>
        <v>The Maidstone Hospital (RWF03)</v>
      </c>
      <c r="H42" t="s">
        <v>53</v>
      </c>
    </row>
    <row r="43" spans="1:8" x14ac:dyDescent="0.2">
      <c r="A43" t="s">
        <v>51</v>
      </c>
      <c r="B43" t="s">
        <v>50</v>
      </c>
      <c r="C43">
        <v>1</v>
      </c>
      <c r="D43">
        <v>0</v>
      </c>
      <c r="E43">
        <v>0</v>
      </c>
      <c r="G43" t="str">
        <f t="shared" si="0"/>
        <v>The Royal London Hospital (R1H12)</v>
      </c>
      <c r="H43" t="s">
        <v>51</v>
      </c>
    </row>
    <row r="44" spans="1:8" x14ac:dyDescent="0.2">
      <c r="A44" t="s">
        <v>49</v>
      </c>
      <c r="B44" t="s">
        <v>48</v>
      </c>
      <c r="C44">
        <v>0</v>
      </c>
      <c r="D44">
        <v>1</v>
      </c>
      <c r="E44">
        <v>0</v>
      </c>
      <c r="G44" t="str">
        <f t="shared" si="0"/>
        <v>The Tunbridge Wells Hospital (RWFTW)</v>
      </c>
      <c r="H44" t="s">
        <v>49</v>
      </c>
    </row>
    <row r="45" spans="1:8" x14ac:dyDescent="0.2">
      <c r="A45" t="s">
        <v>47</v>
      </c>
      <c r="B45" t="s">
        <v>46</v>
      </c>
      <c r="C45">
        <v>0</v>
      </c>
      <c r="D45">
        <v>1</v>
      </c>
      <c r="E45">
        <v>0</v>
      </c>
      <c r="G45" t="str">
        <f t="shared" si="0"/>
        <v>The Whittington Hospital (RKEQ4)</v>
      </c>
      <c r="H45" t="s">
        <v>47</v>
      </c>
    </row>
    <row r="46" spans="1:8" x14ac:dyDescent="0.2">
      <c r="A46" t="s">
        <v>45</v>
      </c>
      <c r="B46" t="s">
        <v>44</v>
      </c>
      <c r="C46">
        <v>0</v>
      </c>
      <c r="D46">
        <v>1</v>
      </c>
      <c r="E46">
        <v>0</v>
      </c>
      <c r="G46" t="str">
        <f t="shared" si="0"/>
        <v>University Hospital (Coventry) (RKB01)</v>
      </c>
      <c r="H46" t="s">
        <v>45</v>
      </c>
    </row>
    <row r="47" spans="1:8" x14ac:dyDescent="0.2">
      <c r="A47" t="s">
        <v>43</v>
      </c>
      <c r="B47" t="s">
        <v>42</v>
      </c>
      <c r="C47">
        <v>0</v>
      </c>
      <c r="D47">
        <v>1</v>
      </c>
      <c r="E47">
        <v>0</v>
      </c>
      <c r="G47" t="str">
        <f t="shared" si="0"/>
        <v>Whipps Cross University Hospital (R1HKH)</v>
      </c>
      <c r="H47"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neric IC Document" ma:contentTypeID="0x0101000D9A616798B4304AAE9F369C5C3E8ED10015E1493EA5173B4F91EE9EDE9BA599F3" ma:contentTypeVersion="18" ma:contentTypeDescription="" ma:contentTypeScope="" ma:versionID="13e43318b14a0ab95b69abe254959e3f">
  <xsd:schema xmlns:xsd="http://www.w3.org/2001/XMLSchema" xmlns:xs="http://www.w3.org/2001/XMLSchema" xmlns:p="http://schemas.microsoft.com/office/2006/metadata/properties" xmlns:ns2="13924874-49cc-47da-a6dc-0fe9eac15d59" targetNamespace="http://schemas.microsoft.com/office/2006/metadata/properties" ma:root="true" ma:fieldsID="69c73407eb2d839893d20b7b120b9fb1" ns2:_="">
    <xsd:import namespace="13924874-49cc-47da-a6dc-0fe9eac15d59"/>
    <xsd:element name="properties">
      <xsd:complexType>
        <xsd:sequence>
          <xsd:element name="documentManagement">
            <xsd:complexType>
              <xsd:all>
                <xsd:element ref="ns2:IC_x0020_Description" minOccurs="0"/>
                <xsd:element ref="ns2:Subject_x0020_Key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924874-49cc-47da-a6dc-0fe9eac15d59" elementFormDefault="qualified">
    <xsd:import namespace="http://schemas.microsoft.com/office/2006/documentManagement/types"/>
    <xsd:import namespace="http://schemas.microsoft.com/office/infopath/2007/PartnerControls"/>
    <xsd:element name="IC_x0020_Description" ma:index="2" nillable="true" ma:displayName="IC Description" ma:internalName="IC_x0020_Description" ma:readOnly="false">
      <xsd:simpleType>
        <xsd:restriction base="dms:Note">
          <xsd:maxLength value="255"/>
        </xsd:restriction>
      </xsd:simpleType>
    </xsd:element>
    <xsd:element name="Subject_x0020_Keyword" ma:index="3" nillable="true" ma:displayName="Subject Keyword" ma:internalName="Subject_x0020_Keywor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_x0020_Description xmlns="13924874-49cc-47da-a6dc-0fe9eac15d59" xsi:nil="true"/>
    <Subject_x0020_Keyword xmlns="13924874-49cc-47da-a6dc-0fe9eac15d59" xsi:nil="true"/>
  </documentManagement>
</p:properties>
</file>

<file path=customXml/itemProps1.xml><?xml version="1.0" encoding="utf-8"?>
<ds:datastoreItem xmlns:ds="http://schemas.openxmlformats.org/officeDocument/2006/customXml" ds:itemID="{8198DAE9-C603-40AB-8593-84709DDA0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924874-49cc-47da-a6dc-0fe9eac15d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73123-7E28-4A7F-85F0-C36447F957B2}">
  <ds:schemaRefs>
    <ds:schemaRef ds:uri="http://schemas.microsoft.com/sharepoint/v3/contenttype/forms"/>
  </ds:schemaRefs>
</ds:datastoreItem>
</file>

<file path=customXml/itemProps3.xml><?xml version="1.0" encoding="utf-8"?>
<ds:datastoreItem xmlns:ds="http://schemas.openxmlformats.org/officeDocument/2006/customXml" ds:itemID="{45FD13C2-C421-476F-BD31-0A4D0F9CE5D3}">
  <ds:schemaRefs>
    <ds:schemaRef ds:uri="http://purl.org/dc/elements/1.1/"/>
    <ds:schemaRef ds:uri="http://purl.org/dc/terms/"/>
    <ds:schemaRef ds:uri="http://schemas.microsoft.com/office/infopath/2007/PartnerControls"/>
    <ds:schemaRef ds:uri="13924874-49cc-47da-a6dc-0fe9eac15d59"/>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Header Page</vt:lpstr>
      <vt:lpstr>Hospital Report</vt:lpstr>
      <vt:lpstr>Data</vt:lpstr>
      <vt:lpstr>Data for Figure 1</vt:lpstr>
      <vt:lpstr>Hospital Lookup</vt:lpstr>
      <vt:lpstr>'Hospital Report'!Print_Area</vt:lpstr>
    </vt:vector>
  </TitlesOfParts>
  <Company>Health &amp; Social Care Information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Sylvester</dc:creator>
  <cp:lastModifiedBy>Vivien Seagrove</cp:lastModifiedBy>
  <cp:lastPrinted>2016-03-29T13:23:12Z</cp:lastPrinted>
  <dcterms:created xsi:type="dcterms:W3CDTF">2016-03-18T10:09:49Z</dcterms:created>
  <dcterms:modified xsi:type="dcterms:W3CDTF">2016-03-31T15:18:13Z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0x0101000D9A616798B4304AAE9F369C5C3E8ED10015E1493EA5173B4F91EE9EDE9BA599F3</vt:lpwstr>
  </property>
</Properties>
</file>